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0" windowWidth="10080" windowHeight="9240" activeTab="2"/>
  </bookViews>
  <sheets>
    <sheet name="Chart1" sheetId="4" r:id="rId1"/>
    <sheet name="RAB" sheetId="1" r:id="rId2"/>
    <sheet name="Rekapitulasi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F39" i="2"/>
  <c r="F38"/>
  <c r="F37"/>
  <c r="F6"/>
  <c r="F35"/>
  <c r="G218" i="1"/>
  <c r="G206"/>
  <c r="G213"/>
  <c r="G212"/>
  <c r="G211"/>
  <c r="G210"/>
  <c r="G209"/>
  <c r="G205"/>
  <c r="F34" i="2"/>
  <c r="F29"/>
  <c r="F27"/>
  <c r="F25"/>
  <c r="F21"/>
  <c r="F20"/>
  <c r="F16"/>
  <c r="G159" i="1"/>
  <c r="G65"/>
  <c r="G216"/>
  <c r="G152"/>
  <c r="G153"/>
  <c r="F192"/>
  <c r="G192" s="1"/>
  <c r="E186"/>
  <c r="G186" s="1"/>
  <c r="G188"/>
  <c r="E189"/>
  <c r="G189" s="1"/>
  <c r="G187"/>
  <c r="G184"/>
  <c r="G183"/>
  <c r="E182"/>
  <c r="G182" s="1"/>
  <c r="E181"/>
  <c r="G181" s="1"/>
  <c r="E173"/>
  <c r="G173" s="1"/>
  <c r="G171"/>
  <c r="E170"/>
  <c r="G170" s="1"/>
  <c r="E176"/>
  <c r="G176" s="1"/>
  <c r="G158"/>
  <c r="G155"/>
  <c r="G142"/>
  <c r="G67"/>
  <c r="G64"/>
  <c r="G66"/>
  <c r="G48"/>
  <c r="E49"/>
  <c r="G49" s="1"/>
  <c r="G47"/>
  <c r="E50"/>
  <c r="G50" s="1"/>
  <c r="E45"/>
  <c r="G45" s="1"/>
  <c r="E34"/>
  <c r="E28"/>
  <c r="G28" s="1"/>
  <c r="E35"/>
  <c r="G35" s="1"/>
  <c r="G10"/>
  <c r="G11"/>
  <c r="G41"/>
  <c r="G40"/>
  <c r="G42"/>
  <c r="G98"/>
  <c r="G94"/>
  <c r="G96"/>
  <c r="G95"/>
  <c r="G97"/>
  <c r="G33"/>
  <c r="G32"/>
  <c r="G78"/>
  <c r="G9"/>
  <c r="G39"/>
  <c r="G21"/>
  <c r="G27"/>
  <c r="G17"/>
  <c r="G73"/>
  <c r="G74"/>
  <c r="G75"/>
  <c r="G77"/>
  <c r="G80"/>
  <c r="G81"/>
  <c r="G82"/>
  <c r="G83"/>
  <c r="G84"/>
  <c r="G85"/>
  <c r="G86"/>
  <c r="G88"/>
  <c r="G89"/>
  <c r="G90"/>
  <c r="G91"/>
  <c r="G92"/>
  <c r="G71"/>
  <c r="G198"/>
  <c r="G199"/>
  <c r="G200"/>
  <c r="G201"/>
  <c r="G202"/>
  <c r="G203"/>
  <c r="G204"/>
  <c r="G197"/>
  <c r="G56"/>
  <c r="G59" s="1"/>
  <c r="E178" l="1"/>
  <c r="G178" s="1"/>
  <c r="G46"/>
  <c r="G26"/>
  <c r="G20"/>
  <c r="G16"/>
  <c r="G8"/>
  <c r="G31"/>
  <c r="G34"/>
  <c r="G38"/>
  <c r="G24"/>
  <c r="G25"/>
  <c r="G19"/>
  <c r="G111"/>
  <c r="G102"/>
  <c r="G150"/>
  <c r="G138"/>
  <c r="G108"/>
  <c r="G172"/>
  <c r="G177"/>
  <c r="G175"/>
  <c r="G169"/>
  <c r="G7" l="1"/>
  <c r="G185"/>
  <c r="E167" l="1"/>
  <c r="G167" s="1"/>
  <c r="G166"/>
  <c r="G149"/>
  <c r="G161" s="1"/>
  <c r="G140"/>
  <c r="G137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07"/>
  <c r="G194" l="1"/>
  <c r="G144"/>
  <c r="G132"/>
  <c r="G15"/>
  <c r="G53" s="1"/>
  <c r="G219" s="1"/>
  <c r="G220" l="1"/>
  <c r="G221" s="1"/>
</calcChain>
</file>

<file path=xl/sharedStrings.xml><?xml version="1.0" encoding="utf-8"?>
<sst xmlns="http://schemas.openxmlformats.org/spreadsheetml/2006/main" count="401" uniqueCount="222">
  <si>
    <t>No</t>
  </si>
  <si>
    <t>Uraian Pekerjaan</t>
  </si>
  <si>
    <t>Satuan</t>
  </si>
  <si>
    <t>Harga Satuan</t>
  </si>
  <si>
    <t>m2</t>
  </si>
  <si>
    <t>Spesifikasi</t>
  </si>
  <si>
    <t>Volume</t>
  </si>
  <si>
    <t>Jumlah Harga</t>
  </si>
  <si>
    <t>PEKERJAAN PERSIAPAN</t>
  </si>
  <si>
    <t>Pengukuran</t>
  </si>
  <si>
    <t>Pematangan Lahan</t>
  </si>
  <si>
    <t>Pekerjaan Paving Jalur Sirkulasi</t>
  </si>
  <si>
    <t>Jalur Sirkulasi bahan batu acak</t>
  </si>
  <si>
    <t>Pekerjaan Shelter Sepeda</t>
  </si>
  <si>
    <t>Pekerjaan Signage</t>
  </si>
  <si>
    <t>Kayu</t>
  </si>
  <si>
    <t>Pekerjaan Fountain</t>
  </si>
  <si>
    <t>m</t>
  </si>
  <si>
    <t>Pekerjaan Deck</t>
  </si>
  <si>
    <t>Pekerjaan Bangunan</t>
  </si>
  <si>
    <t>Kaca</t>
  </si>
  <si>
    <t>Outbond</t>
  </si>
  <si>
    <t>Pekerjaan Rumah Pohon</t>
  </si>
  <si>
    <t>Pekerjaan Flying Fox</t>
  </si>
  <si>
    <t>Farming Garden</t>
  </si>
  <si>
    <t>Pekerjaan Rumah Kaca</t>
  </si>
  <si>
    <t>Pekerjaan Paving</t>
  </si>
  <si>
    <t>Waterboom</t>
  </si>
  <si>
    <t>Pekerjaan Kolam Renang</t>
  </si>
  <si>
    <t>Pekerjaan Wahana</t>
  </si>
  <si>
    <t>Pekerjaan Ruang Ganti</t>
  </si>
  <si>
    <t>Pekerjaan Perkerasan</t>
  </si>
  <si>
    <t>Batu acak</t>
  </si>
  <si>
    <t>Perosotan</t>
  </si>
  <si>
    <t>Penangkaran Rusa</t>
  </si>
  <si>
    <t>Shelter Sepeda</t>
  </si>
  <si>
    <t>untuk 10 sepeda</t>
  </si>
  <si>
    <t>Sepeda</t>
  </si>
  <si>
    <t>buah</t>
  </si>
  <si>
    <t>Pompa</t>
  </si>
  <si>
    <t>Bangku</t>
  </si>
  <si>
    <t>Pagar Sementara</t>
  </si>
  <si>
    <t>Volume/unit</t>
  </si>
  <si>
    <t>Biaya Perijinan</t>
  </si>
  <si>
    <t>Papan Nama Proyek</t>
  </si>
  <si>
    <t>I</t>
  </si>
  <si>
    <t>II</t>
  </si>
  <si>
    <t>III</t>
  </si>
  <si>
    <t>Semen</t>
  </si>
  <si>
    <t>Sirtu</t>
  </si>
  <si>
    <t>IV</t>
  </si>
  <si>
    <t>V</t>
  </si>
  <si>
    <t>Beton Cetak</t>
  </si>
  <si>
    <t>WELCOME AREA</t>
  </si>
  <si>
    <t xml:space="preserve">CAMPING GROUND </t>
  </si>
  <si>
    <t>VISITOR CENTER &amp; UTILITY CENTER</t>
  </si>
  <si>
    <t>Jalur sirkulasi bahan Kayu</t>
  </si>
  <si>
    <t>Persiapan</t>
  </si>
  <si>
    <t>Pagar sementara</t>
  </si>
  <si>
    <t>rumah pohon 1x1.5X2m</t>
  </si>
  <si>
    <t>Pemasangan</t>
  </si>
  <si>
    <t>Tali Pengaman</t>
  </si>
  <si>
    <t>Tali Statik</t>
  </si>
  <si>
    <t>Tali Transport 100m</t>
  </si>
  <si>
    <t>Klem</t>
  </si>
  <si>
    <t>Wire baja 10 mm Baja Full Galvanis</t>
  </si>
  <si>
    <t>Pengaman 60 cm</t>
  </si>
  <si>
    <t>Pulley Tandem lokal (fix)</t>
  </si>
  <si>
    <t>Pulley Tandem lokal</t>
  </si>
  <si>
    <t>Sarung tangan</t>
  </si>
  <si>
    <t>Carabiner Screw baja</t>
  </si>
  <si>
    <t>Carabiner screw madrock</t>
  </si>
  <si>
    <t>Seat harness lokal operator</t>
  </si>
  <si>
    <t>Full body harness lokal pengunjung</t>
  </si>
  <si>
    <t>Helm lokal operator&amp;pengunjung</t>
  </si>
  <si>
    <t>per besi 60 cm</t>
  </si>
  <si>
    <t>Karet ban</t>
  </si>
  <si>
    <t>Webing</t>
  </si>
  <si>
    <t>Rumah kaca ukuran 3x5x3m</t>
  </si>
  <si>
    <t xml:space="preserve">Konstruksi </t>
  </si>
  <si>
    <t>Biaya perlengkapan</t>
  </si>
  <si>
    <t>Pekerjaan Kolam 1</t>
  </si>
  <si>
    <t xml:space="preserve">semen </t>
  </si>
  <si>
    <t>zak</t>
  </si>
  <si>
    <t>Batu andersit</t>
  </si>
  <si>
    <t>pondasi</t>
  </si>
  <si>
    <t>Pekerjaan Kolam 2</t>
  </si>
  <si>
    <t>Urugan</t>
  </si>
  <si>
    <t>Pekerjaan shelter/pedestrian</t>
  </si>
  <si>
    <t>Pekerjaan kantor pengelola</t>
  </si>
  <si>
    <t>unit</t>
  </si>
  <si>
    <t>Kayu Bangkirai (papan)</t>
  </si>
  <si>
    <t>m3</t>
  </si>
  <si>
    <t>kg</t>
  </si>
  <si>
    <t xml:space="preserve">Paku besar, sedang </t>
  </si>
  <si>
    <t xml:space="preserve">paku kecil </t>
  </si>
  <si>
    <t>1x1.5x2m</t>
  </si>
  <si>
    <t>sirtu</t>
  </si>
  <si>
    <t>kaca buram 3mm</t>
  </si>
  <si>
    <t>Total</t>
  </si>
  <si>
    <t>Pekerjaan perkerasan</t>
  </si>
  <si>
    <t>Seng Plat bjls 20 plat lebar 45cm</t>
  </si>
  <si>
    <t>Jati balok</t>
  </si>
  <si>
    <t>urugan kolam</t>
  </si>
  <si>
    <t>Urugan kolam</t>
  </si>
  <si>
    <t>Total keseluruhan</t>
  </si>
  <si>
    <t>pajak 10%</t>
  </si>
  <si>
    <t>Total akhir</t>
  </si>
  <si>
    <t>Kayu lempeng</t>
  </si>
  <si>
    <t>3x0,38x0,4m</t>
  </si>
  <si>
    <t>Pagar kawat</t>
  </si>
  <si>
    <t>semen</t>
  </si>
  <si>
    <t>Pagar besi</t>
  </si>
  <si>
    <t>Pekerjaan gate</t>
  </si>
  <si>
    <t>Besi batangan</t>
  </si>
  <si>
    <t>fiberglass</t>
  </si>
  <si>
    <t>zak/50kg</t>
  </si>
  <si>
    <t>Penanaman Pohon</t>
  </si>
  <si>
    <t>Teratai (Nymphea lotus)</t>
  </si>
  <si>
    <t>Palem Ekor Tupai (Wodyetia bifurcata)</t>
  </si>
  <si>
    <t>Tinggi 3,2 meter</t>
  </si>
  <si>
    <t>Batang</t>
  </si>
  <si>
    <t>Ketapang</t>
  </si>
  <si>
    <t>Bringtonia asiatica</t>
  </si>
  <si>
    <t>Tinggi 4 meter</t>
  </si>
  <si>
    <t>Kelapa (Cocos nucifera)</t>
  </si>
  <si>
    <t>Bayam bayaman (Coleus blumei)</t>
  </si>
  <si>
    <t>Pot</t>
  </si>
  <si>
    <t>Cemara laut (Aqraucaria equisetifolia)</t>
  </si>
  <si>
    <t>Tabebuia argentea</t>
  </si>
  <si>
    <t>Tenda monodome 1-2 orang</t>
  </si>
  <si>
    <t xml:space="preserve"> 145cm x 206cm x 99cm. </t>
  </si>
  <si>
    <t>Pekerjaan persiapan</t>
  </si>
  <si>
    <t>pembongkaran, pembuangan dan buangan bekas bongkaran</t>
  </si>
  <si>
    <t>pekerjaan tanah dan pondasi</t>
  </si>
  <si>
    <t xml:space="preserve">galian tanah </t>
  </si>
  <si>
    <t>pemasangan pondasi</t>
  </si>
  <si>
    <t>sloof</t>
  </si>
  <si>
    <t>Pekerjaan beton dinding</t>
  </si>
  <si>
    <t>dinding beton berlapis</t>
  </si>
  <si>
    <t>Pekerjaan plesteran dan pengecatan</t>
  </si>
  <si>
    <t>Pengecatan dinding</t>
  </si>
  <si>
    <t>pengecatan plafond</t>
  </si>
  <si>
    <t>pengecatan area luar</t>
  </si>
  <si>
    <t>plesteran</t>
  </si>
  <si>
    <t>acian</t>
  </si>
  <si>
    <t>plafond</t>
  </si>
  <si>
    <t>balok beton</t>
  </si>
  <si>
    <t>Pekerjaan atap</t>
  </si>
  <si>
    <t>rangka atap baja ringan</t>
  </si>
  <si>
    <t>genteng</t>
  </si>
  <si>
    <t>listplank</t>
  </si>
  <si>
    <t>karpusan</t>
  </si>
  <si>
    <t>15x30</t>
  </si>
  <si>
    <t>2,40 x 1,20 m</t>
  </si>
  <si>
    <t>Kayu tahun (bekisting)</t>
  </si>
  <si>
    <t>Instalasi Listrik dan Air</t>
  </si>
  <si>
    <t>Jendela dan Pintu</t>
  </si>
  <si>
    <t>kunci pintu</t>
  </si>
  <si>
    <t>Hak angin</t>
  </si>
  <si>
    <t>daun pintu jati</t>
  </si>
  <si>
    <t>daun pintu jendela kayu jati</t>
  </si>
  <si>
    <t>Keramik dan sanitary</t>
  </si>
  <si>
    <t>papan jati</t>
  </si>
  <si>
    <t>batu bata</t>
  </si>
  <si>
    <t>bahan Kayu</t>
  </si>
  <si>
    <t xml:space="preserve"> batu acak</t>
  </si>
  <si>
    <t>bentuk serupa visitor center</t>
  </si>
  <si>
    <t>lbr</t>
  </si>
  <si>
    <t xml:space="preserve">batang </t>
  </si>
  <si>
    <t>6mx6milimeter</t>
  </si>
  <si>
    <t>set</t>
  </si>
  <si>
    <t>delivery &amp; installations</t>
  </si>
  <si>
    <t>serupa visitor center</t>
  </si>
  <si>
    <t>90x240 cm</t>
  </si>
  <si>
    <t>Bangunan utilitas</t>
  </si>
  <si>
    <t>Upah Tenaga Kerja</t>
  </si>
  <si>
    <t>Mandor</t>
  </si>
  <si>
    <t>Pekerja</t>
  </si>
  <si>
    <t>kepala tukang</t>
  </si>
  <si>
    <t>tukang batu</t>
  </si>
  <si>
    <t>Total upah</t>
  </si>
  <si>
    <t>Total biaya tanaman</t>
  </si>
  <si>
    <t>teknisi instalasi</t>
  </si>
  <si>
    <t>orang/bulan</t>
  </si>
  <si>
    <t>Gazebo</t>
  </si>
  <si>
    <t>8x8m</t>
  </si>
  <si>
    <t>REKAPITULASI RAB JUNGLE SURVIVAL ECOPARK</t>
  </si>
  <si>
    <t>Welcome Area</t>
  </si>
  <si>
    <t>persiapan</t>
  </si>
  <si>
    <t>pekerjaan</t>
  </si>
  <si>
    <t xml:space="preserve">volume </t>
  </si>
  <si>
    <t xml:space="preserve">satuan </t>
  </si>
  <si>
    <t xml:space="preserve">harga </t>
  </si>
  <si>
    <t>total</t>
  </si>
  <si>
    <t>paving sirkulasi</t>
  </si>
  <si>
    <t>Shelter sepeda</t>
  </si>
  <si>
    <t>Signage</t>
  </si>
  <si>
    <t>Fountain</t>
  </si>
  <si>
    <t>Gate</t>
  </si>
  <si>
    <t>Camping Ground</t>
  </si>
  <si>
    <t>visitor center&amp;utility center</t>
  </si>
  <si>
    <t>Bangunan</t>
  </si>
  <si>
    <t>Outbound</t>
  </si>
  <si>
    <t>Rumah pohon</t>
  </si>
  <si>
    <t>flying fox</t>
  </si>
  <si>
    <t>farming garden</t>
  </si>
  <si>
    <t>Green House&amp;perkerasan</t>
  </si>
  <si>
    <t>WaterBoom</t>
  </si>
  <si>
    <t>kolam berenang</t>
  </si>
  <si>
    <t>wahana</t>
  </si>
  <si>
    <t>ruang ganti</t>
  </si>
  <si>
    <t xml:space="preserve">perkerasan </t>
  </si>
  <si>
    <t>gazebo</t>
  </si>
  <si>
    <t>pekerjaan penangkaran rusa</t>
  </si>
  <si>
    <t>Softscape</t>
  </si>
  <si>
    <t>Bambu</t>
  </si>
  <si>
    <t>Zphyrantes</t>
  </si>
  <si>
    <t>tinggi 3meter</t>
  </si>
  <si>
    <t>1L</t>
  </si>
  <si>
    <t xml:space="preserve">Pot </t>
  </si>
  <si>
    <t>total akhir</t>
  </si>
</sst>
</file>

<file path=xl/styles.xml><?xml version="1.0" encoding="utf-8"?>
<styleSheet xmlns="http://schemas.openxmlformats.org/spreadsheetml/2006/main">
  <numFmts count="5">
    <numFmt numFmtId="6" formatCode="&quot;Rp&quot;#,##0_);[Red]\(&quot;Rp&quot;#,##0\)"/>
    <numFmt numFmtId="42" formatCode="_(&quot;Rp&quot;* #,##0_);_(&quot;Rp&quot;* \(#,##0\);_(&quot;Rp&quot;* &quot;-&quot;_);_(@_)"/>
    <numFmt numFmtId="44" formatCode="_(&quot;Rp&quot;* #,##0.00_);_(&quot;Rp&quot;* \(#,##0.00\);_(&quot;Rp&quot;* &quot;-&quot;??_);_(@_)"/>
    <numFmt numFmtId="164" formatCode="&quot;Rp&quot;#,##0"/>
    <numFmt numFmtId="166" formatCode="&quot;Rp&quot;#,##0.00"/>
  </numFmts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2" borderId="1" xfId="0" applyFill="1" applyBorder="1"/>
    <xf numFmtId="0" fontId="1" fillId="3" borderId="1" xfId="0" applyFont="1" applyFill="1" applyBorder="1"/>
    <xf numFmtId="42" fontId="0" fillId="0" borderId="1" xfId="0" applyNumberFormat="1" applyFill="1" applyBorder="1"/>
    <xf numFmtId="42" fontId="0" fillId="0" borderId="1" xfId="0" applyNumberFormat="1" applyBorder="1"/>
    <xf numFmtId="0" fontId="2" fillId="0" borderId="1" xfId="0" applyFont="1" applyFill="1" applyBorder="1"/>
    <xf numFmtId="0" fontId="2" fillId="0" borderId="0" xfId="0" applyFont="1" applyFill="1" applyBorder="1"/>
    <xf numFmtId="42" fontId="0" fillId="0" borderId="0" xfId="0" applyNumberFormat="1" applyBorder="1"/>
    <xf numFmtId="42" fontId="0" fillId="0" borderId="0" xfId="0" applyNumberFormat="1"/>
    <xf numFmtId="0" fontId="0" fillId="2" borderId="2" xfId="0" applyFill="1" applyBorder="1"/>
    <xf numFmtId="42" fontId="0" fillId="2" borderId="1" xfId="0" applyNumberFormat="1" applyFill="1" applyBorder="1"/>
    <xf numFmtId="0" fontId="1" fillId="0" borderId="2" xfId="0" applyFont="1" applyFill="1" applyBorder="1"/>
    <xf numFmtId="0" fontId="0" fillId="4" borderId="1" xfId="0" applyFill="1" applyBorder="1"/>
    <xf numFmtId="0" fontId="0" fillId="4" borderId="2" xfId="0" applyFill="1" applyBorder="1"/>
    <xf numFmtId="42" fontId="0" fillId="4" borderId="1" xfId="0" applyNumberFormat="1" applyFill="1" applyBorder="1"/>
    <xf numFmtId="0" fontId="1" fillId="0" borderId="1" xfId="0" applyFont="1" applyFill="1" applyBorder="1"/>
    <xf numFmtId="6" fontId="0" fillId="0" borderId="1" xfId="0" applyNumberFormat="1" applyBorder="1"/>
    <xf numFmtId="0" fontId="1" fillId="5" borderId="0" xfId="0" applyFont="1" applyFill="1"/>
    <xf numFmtId="0" fontId="0" fillId="5" borderId="0" xfId="0" applyFill="1"/>
    <xf numFmtId="0" fontId="1" fillId="0" borderId="0" xfId="0" applyFont="1" applyFill="1" applyBorder="1"/>
    <xf numFmtId="0" fontId="2" fillId="5" borderId="0" xfId="0" applyFont="1" applyFill="1" applyBorder="1"/>
    <xf numFmtId="44" fontId="0" fillId="0" borderId="0" xfId="0" applyNumberFormat="1"/>
    <xf numFmtId="0" fontId="0" fillId="0" borderId="1" xfId="0" applyBorder="1"/>
    <xf numFmtId="0" fontId="0" fillId="0" borderId="1" xfId="0" applyBorder="1"/>
    <xf numFmtId="0" fontId="0" fillId="0" borderId="0" xfId="0"/>
    <xf numFmtId="0" fontId="0" fillId="0" borderId="1" xfId="0" applyBorder="1"/>
    <xf numFmtId="42" fontId="0" fillId="0" borderId="1" xfId="0" applyNumberFormat="1" applyBorder="1"/>
    <xf numFmtId="0" fontId="0" fillId="0" borderId="1" xfId="0" applyBorder="1"/>
    <xf numFmtId="0" fontId="0" fillId="0" borderId="1" xfId="0" applyBorder="1"/>
    <xf numFmtId="42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42" fontId="0" fillId="0" borderId="1" xfId="0" applyNumberFormat="1" applyBorder="1"/>
    <xf numFmtId="42" fontId="0" fillId="0" borderId="0" xfId="0" applyNumberFormat="1" applyBorder="1"/>
    <xf numFmtId="0" fontId="0" fillId="0" borderId="3" xfId="0" applyFill="1" applyBorder="1"/>
    <xf numFmtId="0" fontId="0" fillId="0" borderId="4" xfId="0" applyBorder="1"/>
    <xf numFmtId="164" fontId="0" fillId="0" borderId="1" xfId="0" applyNumberFormat="1" applyBorder="1"/>
    <xf numFmtId="164" fontId="0" fillId="0" borderId="0" xfId="0" applyNumberFormat="1" applyBorder="1"/>
    <xf numFmtId="0" fontId="0" fillId="0" borderId="3" xfId="0" applyBorder="1"/>
    <xf numFmtId="0" fontId="0" fillId="5" borderId="0" xfId="0" applyFill="1" applyBorder="1"/>
    <xf numFmtId="42" fontId="0" fillId="6" borderId="1" xfId="0" applyNumberFormat="1" applyFill="1" applyBorder="1"/>
    <xf numFmtId="164" fontId="0" fillId="6" borderId="1" xfId="0" applyNumberFormat="1" applyFill="1" applyBorder="1"/>
    <xf numFmtId="44" fontId="0" fillId="6" borderId="1" xfId="0" applyNumberFormat="1" applyFill="1" applyBorder="1"/>
    <xf numFmtId="0" fontId="0" fillId="7" borderId="1" xfId="0" applyFill="1" applyBorder="1"/>
    <xf numFmtId="42" fontId="0" fillId="7" borderId="1" xfId="0" applyNumberFormat="1" applyFill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/>
      <c:barChart>
        <c:barDir val="col"/>
        <c:grouping val="clustered"/>
        <c:ser>
          <c:idx val="0"/>
          <c:order val="0"/>
          <c:cat>
            <c:multiLvlStrRef>
              <c:f>RAB!$A$23:$D$35</c:f>
              <c:multiLvlStrCache>
                <c:ptCount val="13"/>
                <c:lvl>
                  <c:pt idx="1">
                    <c:v>untuk 10 sepeda</c:v>
                  </c:pt>
                  <c:pt idx="2">
                    <c:v>buah</c:v>
                  </c:pt>
                  <c:pt idx="3">
                    <c:v>zak/50kg</c:v>
                  </c:pt>
                  <c:pt idx="4">
                    <c:v>m3</c:v>
                  </c:pt>
                  <c:pt idx="5">
                    <c:v>m3</c:v>
                  </c:pt>
                  <c:pt idx="8">
                    <c:v>m3</c:v>
                  </c:pt>
                  <c:pt idx="9">
                    <c:v>zak</c:v>
                  </c:pt>
                  <c:pt idx="10">
                    <c:v>m3</c:v>
                  </c:pt>
                  <c:pt idx="11">
                    <c:v>m3</c:v>
                  </c:pt>
                  <c:pt idx="12">
                    <c:v>m2</c:v>
                  </c:pt>
                </c:lvl>
                <c:lvl>
                  <c:pt idx="8">
                    <c:v>papan jati</c:v>
                  </c:pt>
                </c:lvl>
                <c:lvl>
                  <c:pt idx="0">
                    <c:v>Pekerjaan Shelter Sepeda</c:v>
                  </c:pt>
                  <c:pt idx="1">
                    <c:v>Shelter Sepeda</c:v>
                  </c:pt>
                  <c:pt idx="2">
                    <c:v>Sepeda</c:v>
                  </c:pt>
                  <c:pt idx="3">
                    <c:v>Semen</c:v>
                  </c:pt>
                  <c:pt idx="4">
                    <c:v>Sirtu</c:v>
                  </c:pt>
                  <c:pt idx="5">
                    <c:v>pondasi</c:v>
                  </c:pt>
                  <c:pt idx="7">
                    <c:v>Pekerjaan Signage</c:v>
                  </c:pt>
                  <c:pt idx="8">
                    <c:v>Kayu</c:v>
                  </c:pt>
                  <c:pt idx="9">
                    <c:v>Semen</c:v>
                  </c:pt>
                  <c:pt idx="10">
                    <c:v>Sirtu</c:v>
                  </c:pt>
                  <c:pt idx="11">
                    <c:v>pondasi</c:v>
                  </c:pt>
                  <c:pt idx="12">
                    <c:v>batu bata</c:v>
                  </c:pt>
                </c:lvl>
                <c:lvl>
                  <c:pt idx="0">
                    <c:v>III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IV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</c:lvl>
              </c:multiLvlStrCache>
            </c:multiLvlStrRef>
          </c:cat>
          <c:val>
            <c:numRef>
              <c:f>RAB!$E$23:$E$35</c:f>
              <c:numCache>
                <c:formatCode>General</c:formatCode>
                <c:ptCount val="13"/>
                <c:pt idx="1">
                  <c:v>2</c:v>
                </c:pt>
                <c:pt idx="2">
                  <c:v>20</c:v>
                </c:pt>
                <c:pt idx="3">
                  <c:v>19.2</c:v>
                </c:pt>
                <c:pt idx="4">
                  <c:v>19.2</c:v>
                </c:pt>
                <c:pt idx="5">
                  <c:v>6.6</c:v>
                </c:pt>
                <c:pt idx="8">
                  <c:v>30</c:v>
                </c:pt>
                <c:pt idx="9">
                  <c:v>3136</c:v>
                </c:pt>
                <c:pt idx="10">
                  <c:v>4144</c:v>
                </c:pt>
                <c:pt idx="11">
                  <c:v>1.875</c:v>
                </c:pt>
                <c:pt idx="12">
                  <c:v>30</c:v>
                </c:pt>
              </c:numCache>
            </c:numRef>
          </c:val>
        </c:ser>
        <c:ser>
          <c:idx val="1"/>
          <c:order val="1"/>
          <c:cat>
            <c:multiLvlStrRef>
              <c:f>RAB!$A$23:$D$35</c:f>
              <c:multiLvlStrCache>
                <c:ptCount val="13"/>
                <c:lvl>
                  <c:pt idx="1">
                    <c:v>untuk 10 sepeda</c:v>
                  </c:pt>
                  <c:pt idx="2">
                    <c:v>buah</c:v>
                  </c:pt>
                  <c:pt idx="3">
                    <c:v>zak/50kg</c:v>
                  </c:pt>
                  <c:pt idx="4">
                    <c:v>m3</c:v>
                  </c:pt>
                  <c:pt idx="5">
                    <c:v>m3</c:v>
                  </c:pt>
                  <c:pt idx="8">
                    <c:v>m3</c:v>
                  </c:pt>
                  <c:pt idx="9">
                    <c:v>zak</c:v>
                  </c:pt>
                  <c:pt idx="10">
                    <c:v>m3</c:v>
                  </c:pt>
                  <c:pt idx="11">
                    <c:v>m3</c:v>
                  </c:pt>
                  <c:pt idx="12">
                    <c:v>m2</c:v>
                  </c:pt>
                </c:lvl>
                <c:lvl>
                  <c:pt idx="8">
                    <c:v>papan jati</c:v>
                  </c:pt>
                </c:lvl>
                <c:lvl>
                  <c:pt idx="0">
                    <c:v>Pekerjaan Shelter Sepeda</c:v>
                  </c:pt>
                  <c:pt idx="1">
                    <c:v>Shelter Sepeda</c:v>
                  </c:pt>
                  <c:pt idx="2">
                    <c:v>Sepeda</c:v>
                  </c:pt>
                  <c:pt idx="3">
                    <c:v>Semen</c:v>
                  </c:pt>
                  <c:pt idx="4">
                    <c:v>Sirtu</c:v>
                  </c:pt>
                  <c:pt idx="5">
                    <c:v>pondasi</c:v>
                  </c:pt>
                  <c:pt idx="7">
                    <c:v>Pekerjaan Signage</c:v>
                  </c:pt>
                  <c:pt idx="8">
                    <c:v>Kayu</c:v>
                  </c:pt>
                  <c:pt idx="9">
                    <c:v>Semen</c:v>
                  </c:pt>
                  <c:pt idx="10">
                    <c:v>Sirtu</c:v>
                  </c:pt>
                  <c:pt idx="11">
                    <c:v>pondasi</c:v>
                  </c:pt>
                  <c:pt idx="12">
                    <c:v>batu bata</c:v>
                  </c:pt>
                </c:lvl>
                <c:lvl>
                  <c:pt idx="0">
                    <c:v>III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IV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</c:lvl>
              </c:multiLvlStrCache>
            </c:multiLvlStrRef>
          </c:cat>
          <c:val>
            <c:numRef>
              <c:f>RAB!$F$23:$F$35</c:f>
              <c:numCache>
                <c:formatCode>_("Rp"* #,##0_);_("Rp"* \(#,##0\);_("Rp"* "-"_);_(@_)</c:formatCode>
                <c:ptCount val="13"/>
                <c:pt idx="1">
                  <c:v>800000</c:v>
                </c:pt>
                <c:pt idx="2">
                  <c:v>1300000</c:v>
                </c:pt>
                <c:pt idx="3">
                  <c:v>63000</c:v>
                </c:pt>
                <c:pt idx="4">
                  <c:v>75000</c:v>
                </c:pt>
                <c:pt idx="5">
                  <c:v>200000</c:v>
                </c:pt>
                <c:pt idx="8">
                  <c:v>20000000</c:v>
                </c:pt>
                <c:pt idx="9">
                  <c:v>63000</c:v>
                </c:pt>
                <c:pt idx="10">
                  <c:v>75000</c:v>
                </c:pt>
                <c:pt idx="11">
                  <c:v>200000</c:v>
                </c:pt>
                <c:pt idx="12">
                  <c:v>95000</c:v>
                </c:pt>
              </c:numCache>
            </c:numRef>
          </c:val>
        </c:ser>
        <c:ser>
          <c:idx val="2"/>
          <c:order val="2"/>
          <c:cat>
            <c:multiLvlStrRef>
              <c:f>RAB!$A$23:$D$35</c:f>
              <c:multiLvlStrCache>
                <c:ptCount val="13"/>
                <c:lvl>
                  <c:pt idx="1">
                    <c:v>untuk 10 sepeda</c:v>
                  </c:pt>
                  <c:pt idx="2">
                    <c:v>buah</c:v>
                  </c:pt>
                  <c:pt idx="3">
                    <c:v>zak/50kg</c:v>
                  </c:pt>
                  <c:pt idx="4">
                    <c:v>m3</c:v>
                  </c:pt>
                  <c:pt idx="5">
                    <c:v>m3</c:v>
                  </c:pt>
                  <c:pt idx="8">
                    <c:v>m3</c:v>
                  </c:pt>
                  <c:pt idx="9">
                    <c:v>zak</c:v>
                  </c:pt>
                  <c:pt idx="10">
                    <c:v>m3</c:v>
                  </c:pt>
                  <c:pt idx="11">
                    <c:v>m3</c:v>
                  </c:pt>
                  <c:pt idx="12">
                    <c:v>m2</c:v>
                  </c:pt>
                </c:lvl>
                <c:lvl>
                  <c:pt idx="8">
                    <c:v>papan jati</c:v>
                  </c:pt>
                </c:lvl>
                <c:lvl>
                  <c:pt idx="0">
                    <c:v>Pekerjaan Shelter Sepeda</c:v>
                  </c:pt>
                  <c:pt idx="1">
                    <c:v>Shelter Sepeda</c:v>
                  </c:pt>
                  <c:pt idx="2">
                    <c:v>Sepeda</c:v>
                  </c:pt>
                  <c:pt idx="3">
                    <c:v>Semen</c:v>
                  </c:pt>
                  <c:pt idx="4">
                    <c:v>Sirtu</c:v>
                  </c:pt>
                  <c:pt idx="5">
                    <c:v>pondasi</c:v>
                  </c:pt>
                  <c:pt idx="7">
                    <c:v>Pekerjaan Signage</c:v>
                  </c:pt>
                  <c:pt idx="8">
                    <c:v>Kayu</c:v>
                  </c:pt>
                  <c:pt idx="9">
                    <c:v>Semen</c:v>
                  </c:pt>
                  <c:pt idx="10">
                    <c:v>Sirtu</c:v>
                  </c:pt>
                  <c:pt idx="11">
                    <c:v>pondasi</c:v>
                  </c:pt>
                  <c:pt idx="12">
                    <c:v>batu bata</c:v>
                  </c:pt>
                </c:lvl>
                <c:lvl>
                  <c:pt idx="0">
                    <c:v>III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IV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</c:lvl>
              </c:multiLvlStrCache>
            </c:multiLvlStrRef>
          </c:cat>
          <c:val>
            <c:numRef>
              <c:f>RAB!$G$23:$G$35</c:f>
              <c:numCache>
                <c:formatCode>_("Rp"* #,##0_);_("Rp"* \(#,##0\);_("Rp"* "-"_);_(@_)</c:formatCode>
                <c:ptCount val="13"/>
                <c:pt idx="1">
                  <c:v>1600000</c:v>
                </c:pt>
                <c:pt idx="2">
                  <c:v>26000000</c:v>
                </c:pt>
                <c:pt idx="3">
                  <c:v>39916.799999999996</c:v>
                </c:pt>
                <c:pt idx="4">
                  <c:v>10800000</c:v>
                </c:pt>
                <c:pt idx="5">
                  <c:v>1320000</c:v>
                </c:pt>
                <c:pt idx="8">
                  <c:v>600000000</c:v>
                </c:pt>
                <c:pt idx="9">
                  <c:v>22167129.600000001</c:v>
                </c:pt>
                <c:pt idx="10">
                  <c:v>34188000</c:v>
                </c:pt>
                <c:pt idx="11">
                  <c:v>375000</c:v>
                </c:pt>
                <c:pt idx="12">
                  <c:v>2850000</c:v>
                </c:pt>
              </c:numCache>
            </c:numRef>
          </c:val>
        </c:ser>
        <c:axId val="79109120"/>
        <c:axId val="79123200"/>
      </c:barChart>
      <c:catAx>
        <c:axId val="79109120"/>
        <c:scaling>
          <c:orientation val="minMax"/>
        </c:scaling>
        <c:axPos val="b"/>
        <c:tickLblPos val="nextTo"/>
        <c:crossAx val="79123200"/>
        <c:crosses val="autoZero"/>
        <c:auto val="1"/>
        <c:lblAlgn val="ctr"/>
        <c:lblOffset val="100"/>
      </c:catAx>
      <c:valAx>
        <c:axId val="79123200"/>
        <c:scaling>
          <c:orientation val="minMax"/>
        </c:scaling>
        <c:axPos val="l"/>
        <c:majorGridlines/>
        <c:numFmt formatCode="General" sourceLinked="1"/>
        <c:tickLblPos val="nextTo"/>
        <c:crossAx val="7910912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opLeftCell="A197" zoomScaleNormal="100" workbookViewId="0">
      <selection activeCell="G218" sqref="G218"/>
    </sheetView>
  </sheetViews>
  <sheetFormatPr defaultRowHeight="15"/>
  <cols>
    <col min="1" max="1" width="5" customWidth="1"/>
    <col min="2" max="2" width="26.28515625" customWidth="1"/>
    <col min="3" max="3" width="11.7109375" customWidth="1"/>
    <col min="4" max="4" width="7.42578125" customWidth="1"/>
    <col min="5" max="5" width="12" customWidth="1"/>
    <col min="6" max="6" width="15.42578125" customWidth="1"/>
    <col min="7" max="7" width="19" customWidth="1"/>
    <col min="9" max="9" width="16.5703125" bestFit="1" customWidth="1"/>
    <col min="13" max="13" width="9.140625" customWidth="1"/>
  </cols>
  <sheetData>
    <row r="1" spans="1:9" s="38" customFormat="1"/>
    <row r="2" spans="1:9" s="38" customFormat="1">
      <c r="A2" s="56"/>
      <c r="B2" s="56"/>
    </row>
    <row r="4" spans="1:9">
      <c r="A4" s="25" t="s">
        <v>53</v>
      </c>
      <c r="B4" s="25"/>
    </row>
    <row r="5" spans="1:9">
      <c r="A5" s="8" t="s">
        <v>0</v>
      </c>
      <c r="B5" s="8" t="s">
        <v>1</v>
      </c>
      <c r="C5" s="8" t="s">
        <v>5</v>
      </c>
      <c r="D5" s="8" t="s">
        <v>2</v>
      </c>
      <c r="E5" s="8" t="s">
        <v>42</v>
      </c>
      <c r="F5" s="8" t="s">
        <v>3</v>
      </c>
      <c r="G5" s="8" t="s">
        <v>7</v>
      </c>
    </row>
    <row r="6" spans="1:9">
      <c r="A6" s="2" t="s">
        <v>45</v>
      </c>
      <c r="B6" s="2" t="s">
        <v>8</v>
      </c>
      <c r="C6" s="1"/>
      <c r="D6" s="1"/>
      <c r="E6" s="1"/>
      <c r="F6" s="11"/>
      <c r="G6" s="11"/>
    </row>
    <row r="7" spans="1:9">
      <c r="A7" s="1">
        <v>1</v>
      </c>
      <c r="B7" s="3" t="s">
        <v>9</v>
      </c>
      <c r="C7" s="1"/>
      <c r="D7" s="1" t="s">
        <v>4</v>
      </c>
      <c r="E7" s="1">
        <v>1774.3679999999999</v>
      </c>
      <c r="F7" s="11">
        <v>500</v>
      </c>
      <c r="G7" s="11">
        <f>F7*E7</f>
        <v>887184</v>
      </c>
    </row>
    <row r="8" spans="1:9">
      <c r="A8" s="1">
        <v>2</v>
      </c>
      <c r="B8" s="3" t="s">
        <v>41</v>
      </c>
      <c r="C8" s="4" t="s">
        <v>101</v>
      </c>
      <c r="D8" s="1" t="s">
        <v>17</v>
      </c>
      <c r="E8" s="39">
        <v>206.22</v>
      </c>
      <c r="F8" s="11">
        <v>12000</v>
      </c>
      <c r="G8" s="11">
        <f>F8*E8</f>
        <v>2474640</v>
      </c>
    </row>
    <row r="9" spans="1:9">
      <c r="A9" s="1">
        <v>3</v>
      </c>
      <c r="B9" s="3" t="s">
        <v>44</v>
      </c>
      <c r="C9" s="39" t="s">
        <v>154</v>
      </c>
      <c r="D9" s="1" t="s">
        <v>90</v>
      </c>
      <c r="E9" s="1">
        <v>1</v>
      </c>
      <c r="F9" s="15">
        <v>675217</v>
      </c>
      <c r="G9" s="11">
        <f>F9*E9</f>
        <v>675217</v>
      </c>
      <c r="I9" s="15"/>
    </row>
    <row r="10" spans="1:9">
      <c r="A10" s="1">
        <v>4</v>
      </c>
      <c r="B10" s="1" t="s">
        <v>10</v>
      </c>
      <c r="C10" s="1"/>
      <c r="D10" s="1" t="s">
        <v>17</v>
      </c>
      <c r="E10" s="1">
        <v>176.38</v>
      </c>
      <c r="F10" s="11">
        <v>8000</v>
      </c>
      <c r="G10" s="11">
        <f>F10*E10</f>
        <v>1411040</v>
      </c>
    </row>
    <row r="11" spans="1:9">
      <c r="A11" s="1">
        <v>5</v>
      </c>
      <c r="B11" s="1" t="s">
        <v>43</v>
      </c>
      <c r="C11" s="1"/>
      <c r="D11" s="39" t="s">
        <v>4</v>
      </c>
      <c r="E11" s="39">
        <v>856.64</v>
      </c>
      <c r="F11" s="11">
        <v>500</v>
      </c>
      <c r="G11" s="11">
        <f>E11*F11</f>
        <v>428320</v>
      </c>
    </row>
    <row r="12" spans="1:9">
      <c r="A12" s="1"/>
      <c r="B12" s="1"/>
      <c r="C12" s="1"/>
      <c r="D12" s="1"/>
      <c r="E12" s="1"/>
      <c r="F12" s="11"/>
      <c r="G12" s="11"/>
    </row>
    <row r="13" spans="1:9">
      <c r="A13" s="2" t="s">
        <v>46</v>
      </c>
      <c r="B13" s="2" t="s">
        <v>11</v>
      </c>
      <c r="C13" s="1"/>
      <c r="D13" s="1"/>
      <c r="E13" s="1"/>
      <c r="F13" s="11"/>
      <c r="G13" s="11"/>
    </row>
    <row r="14" spans="1:9" s="38" customFormat="1">
      <c r="A14" s="2"/>
      <c r="B14" s="2" t="s">
        <v>12</v>
      </c>
      <c r="C14" s="39"/>
      <c r="D14" s="39"/>
      <c r="E14" s="39"/>
      <c r="F14" s="42"/>
      <c r="G14" s="42"/>
    </row>
    <row r="15" spans="1:9">
      <c r="A15" s="1">
        <v>1</v>
      </c>
      <c r="B15" s="3" t="s">
        <v>166</v>
      </c>
      <c r="C15" s="1"/>
      <c r="D15" s="1" t="s">
        <v>4</v>
      </c>
      <c r="E15" s="29">
        <v>14677.95</v>
      </c>
      <c r="F15" s="11">
        <v>135000</v>
      </c>
      <c r="G15" s="11">
        <f>F15*E15</f>
        <v>1981523250</v>
      </c>
      <c r="I15" s="15"/>
    </row>
    <row r="16" spans="1:9">
      <c r="A16" s="1">
        <v>2</v>
      </c>
      <c r="B16" s="1" t="s">
        <v>48</v>
      </c>
      <c r="C16" s="1"/>
      <c r="D16" s="39" t="s">
        <v>116</v>
      </c>
      <c r="E16" s="30">
        <v>8806.77</v>
      </c>
      <c r="F16" s="11">
        <v>63000</v>
      </c>
      <c r="G16" s="42">
        <f>(E16*0.15*11)/50*F16</f>
        <v>18309274.829999998</v>
      </c>
    </row>
    <row r="17" spans="1:9">
      <c r="A17" s="1">
        <v>3</v>
      </c>
      <c r="B17" s="1" t="s">
        <v>49</v>
      </c>
      <c r="C17" s="1"/>
      <c r="D17" s="1" t="s">
        <v>92</v>
      </c>
      <c r="E17" s="32">
        <v>1761.354</v>
      </c>
      <c r="F17" s="11">
        <v>75000</v>
      </c>
      <c r="G17" s="36">
        <f>((E17*0.15*10)/1000)*F17*5</f>
        <v>990761.62499999988</v>
      </c>
      <c r="I17" s="15"/>
    </row>
    <row r="18" spans="1:9" s="38" customFormat="1">
      <c r="A18" s="39"/>
      <c r="B18" s="2" t="s">
        <v>56</v>
      </c>
      <c r="C18" s="39"/>
      <c r="D18" s="39"/>
      <c r="E18" s="39"/>
      <c r="F18" s="42"/>
      <c r="G18" s="42"/>
    </row>
    <row r="19" spans="1:9">
      <c r="A19" s="1">
        <v>1</v>
      </c>
      <c r="B19" s="3" t="s">
        <v>165</v>
      </c>
      <c r="C19" s="1" t="s">
        <v>102</v>
      </c>
      <c r="D19" s="1" t="s">
        <v>4</v>
      </c>
      <c r="E19" s="1">
        <v>569.57920000000001</v>
      </c>
      <c r="F19" s="11">
        <v>18000</v>
      </c>
      <c r="G19" s="36">
        <f t="shared" ref="G19:G38" si="0">F19*E19</f>
        <v>10252425.6</v>
      </c>
    </row>
    <row r="20" spans="1:9" s="31" customFormat="1">
      <c r="A20" s="32">
        <v>2</v>
      </c>
      <c r="B20" s="32" t="s">
        <v>48</v>
      </c>
      <c r="C20" s="32"/>
      <c r="D20" s="39" t="s">
        <v>83</v>
      </c>
      <c r="E20" s="34">
        <v>341.74752000000001</v>
      </c>
      <c r="F20" s="33">
        <v>63000</v>
      </c>
      <c r="G20" s="36">
        <f>(E20*0.15*11)/50*F20</f>
        <v>710493.09407999984</v>
      </c>
    </row>
    <row r="21" spans="1:9">
      <c r="A21" s="1">
        <v>3</v>
      </c>
      <c r="B21" s="32" t="s">
        <v>97</v>
      </c>
      <c r="C21" s="1"/>
      <c r="D21" s="39" t="s">
        <v>92</v>
      </c>
      <c r="E21" s="35">
        <v>68.349503999999996</v>
      </c>
      <c r="F21" s="11">
        <v>75000</v>
      </c>
      <c r="G21" s="36">
        <f>((E21*0.15*10))*5*F21</f>
        <v>38446595.999999985</v>
      </c>
    </row>
    <row r="22" spans="1:9" s="38" customFormat="1">
      <c r="A22" s="39"/>
      <c r="B22" s="39"/>
      <c r="C22" s="39"/>
      <c r="D22" s="39"/>
      <c r="E22" s="39"/>
      <c r="F22" s="42"/>
      <c r="G22" s="42"/>
    </row>
    <row r="23" spans="1:9">
      <c r="A23" s="2" t="s">
        <v>47</v>
      </c>
      <c r="B23" s="2" t="s">
        <v>13</v>
      </c>
      <c r="C23" s="1"/>
      <c r="D23" s="1"/>
      <c r="E23" s="1"/>
      <c r="F23" s="11"/>
      <c r="G23" s="36"/>
    </row>
    <row r="24" spans="1:9">
      <c r="A24" s="1">
        <v>1</v>
      </c>
      <c r="B24" s="4" t="s">
        <v>35</v>
      </c>
      <c r="C24" s="1"/>
      <c r="D24" s="1" t="s">
        <v>36</v>
      </c>
      <c r="E24" s="1">
        <v>2</v>
      </c>
      <c r="F24" s="11">
        <v>800000</v>
      </c>
      <c r="G24" s="36">
        <f t="shared" si="0"/>
        <v>1600000</v>
      </c>
    </row>
    <row r="25" spans="1:9">
      <c r="A25" s="1">
        <v>2</v>
      </c>
      <c r="B25" s="4" t="s">
        <v>37</v>
      </c>
      <c r="C25" s="1"/>
      <c r="D25" s="1" t="s">
        <v>38</v>
      </c>
      <c r="E25" s="1">
        <v>20</v>
      </c>
      <c r="F25" s="11">
        <v>1300000</v>
      </c>
      <c r="G25" s="36">
        <f t="shared" si="0"/>
        <v>26000000</v>
      </c>
    </row>
    <row r="26" spans="1:9">
      <c r="A26" s="1">
        <v>3</v>
      </c>
      <c r="B26" s="1" t="s">
        <v>48</v>
      </c>
      <c r="C26" s="1"/>
      <c r="D26" s="39" t="s">
        <v>116</v>
      </c>
      <c r="E26" s="1">
        <v>19.2</v>
      </c>
      <c r="F26" s="11">
        <v>63000</v>
      </c>
      <c r="G26" s="36">
        <f>(E26*0.15*11)/50*F26</f>
        <v>39916.799999999996</v>
      </c>
    </row>
    <row r="27" spans="1:9">
      <c r="A27" s="1">
        <v>4</v>
      </c>
      <c r="B27" s="1" t="s">
        <v>49</v>
      </c>
      <c r="C27" s="1"/>
      <c r="D27" s="1" t="s">
        <v>92</v>
      </c>
      <c r="E27" s="1">
        <v>19.2</v>
      </c>
      <c r="F27" s="11">
        <v>75000</v>
      </c>
      <c r="G27" s="36">
        <f>((E27*0.15*10))*F27*5</f>
        <v>10800000</v>
      </c>
    </row>
    <row r="28" spans="1:9">
      <c r="A28" s="1">
        <v>5</v>
      </c>
      <c r="B28" s="39" t="s">
        <v>85</v>
      </c>
      <c r="C28" s="1"/>
      <c r="D28" s="39" t="s">
        <v>92</v>
      </c>
      <c r="E28" s="39">
        <f>3.3*2</f>
        <v>6.6</v>
      </c>
      <c r="F28" s="11">
        <v>200000</v>
      </c>
      <c r="G28" s="42">
        <f>F28*E28</f>
        <v>1320000</v>
      </c>
    </row>
    <row r="29" spans="1:9" s="38" customFormat="1">
      <c r="A29" s="39"/>
      <c r="B29" s="39"/>
      <c r="C29" s="39"/>
      <c r="D29" s="39"/>
      <c r="E29" s="39"/>
      <c r="F29" s="42"/>
      <c r="G29" s="42"/>
    </row>
    <row r="30" spans="1:9">
      <c r="A30" s="2" t="s">
        <v>50</v>
      </c>
      <c r="B30" s="2" t="s">
        <v>14</v>
      </c>
      <c r="C30" s="1"/>
      <c r="D30" s="1"/>
      <c r="E30" s="1"/>
      <c r="F30" s="11"/>
      <c r="G30" s="42"/>
    </row>
    <row r="31" spans="1:9">
      <c r="A31" s="1">
        <v>1</v>
      </c>
      <c r="B31" s="1" t="s">
        <v>15</v>
      </c>
      <c r="C31" s="39" t="s">
        <v>163</v>
      </c>
      <c r="D31" s="39" t="s">
        <v>92</v>
      </c>
      <c r="E31" s="1">
        <v>30</v>
      </c>
      <c r="F31" s="11">
        <v>20000000</v>
      </c>
      <c r="G31" s="42">
        <f t="shared" si="0"/>
        <v>600000000</v>
      </c>
      <c r="I31" s="15"/>
    </row>
    <row r="32" spans="1:9">
      <c r="A32" s="1">
        <v>2</v>
      </c>
      <c r="B32" s="1" t="s">
        <v>48</v>
      </c>
      <c r="C32" s="1"/>
      <c r="D32" s="39" t="s">
        <v>83</v>
      </c>
      <c r="E32" s="37">
        <v>3136</v>
      </c>
      <c r="F32" s="11">
        <v>63000</v>
      </c>
      <c r="G32" s="42">
        <f>(E32*0.51*11)/50*F32</f>
        <v>22167129.600000001</v>
      </c>
    </row>
    <row r="33" spans="1:9">
      <c r="A33" s="1">
        <v>3</v>
      </c>
      <c r="B33" s="1" t="s">
        <v>49</v>
      </c>
      <c r="C33" s="1"/>
      <c r="D33" s="1" t="s">
        <v>92</v>
      </c>
      <c r="E33" s="39">
        <v>4144</v>
      </c>
      <c r="F33" s="11">
        <v>75000</v>
      </c>
      <c r="G33" s="42">
        <f>(E33*0.5*11)/50*F33</f>
        <v>34188000</v>
      </c>
    </row>
    <row r="34" spans="1:9">
      <c r="A34" s="1">
        <v>4</v>
      </c>
      <c r="B34" s="39" t="s">
        <v>85</v>
      </c>
      <c r="C34" s="1"/>
      <c r="D34" s="39" t="s">
        <v>92</v>
      </c>
      <c r="E34" s="1">
        <f>0.5*15*0.5*0.5</f>
        <v>1.875</v>
      </c>
      <c r="F34" s="11">
        <v>200000</v>
      </c>
      <c r="G34" s="42">
        <f t="shared" si="0"/>
        <v>375000</v>
      </c>
    </row>
    <row r="35" spans="1:9" s="38" customFormat="1">
      <c r="A35" s="39">
        <v>5</v>
      </c>
      <c r="B35" s="39" t="s">
        <v>164</v>
      </c>
      <c r="C35" s="39"/>
      <c r="D35" s="39" t="s">
        <v>4</v>
      </c>
      <c r="E35" s="39">
        <f>15*4*0.5</f>
        <v>30</v>
      </c>
      <c r="F35" s="42">
        <v>95000</v>
      </c>
      <c r="G35" s="42">
        <f>F35*E35</f>
        <v>2850000</v>
      </c>
    </row>
    <row r="36" spans="1:9" s="38" customFormat="1">
      <c r="A36" s="39"/>
      <c r="B36" s="39"/>
      <c r="C36" s="39"/>
      <c r="D36" s="39"/>
      <c r="E36" s="39"/>
      <c r="F36" s="42"/>
      <c r="G36" s="42"/>
    </row>
    <row r="37" spans="1:9">
      <c r="A37" s="2" t="s">
        <v>51</v>
      </c>
      <c r="B37" s="2" t="s">
        <v>16</v>
      </c>
      <c r="C37" s="1"/>
      <c r="D37" s="1"/>
      <c r="E37" s="1"/>
      <c r="F37" s="11"/>
      <c r="G37" s="42"/>
    </row>
    <row r="38" spans="1:9">
      <c r="A38" s="1">
        <v>1</v>
      </c>
      <c r="B38" s="1" t="s">
        <v>52</v>
      </c>
      <c r="C38" s="1"/>
      <c r="D38" s="39" t="s">
        <v>92</v>
      </c>
      <c r="E38" s="39">
        <v>81.654375000000002</v>
      </c>
      <c r="F38" s="11">
        <v>1000000</v>
      </c>
      <c r="G38" s="42">
        <f t="shared" si="0"/>
        <v>81654375</v>
      </c>
      <c r="I38" s="15"/>
    </row>
    <row r="39" spans="1:9">
      <c r="A39" s="1">
        <v>2</v>
      </c>
      <c r="B39" s="1" t="s">
        <v>39</v>
      </c>
      <c r="C39" s="1"/>
      <c r="D39" s="39" t="s">
        <v>90</v>
      </c>
      <c r="E39" s="1">
        <v>1</v>
      </c>
      <c r="F39" s="11">
        <v>1500000</v>
      </c>
      <c r="G39" s="11">
        <f>F39*E39</f>
        <v>1500000</v>
      </c>
    </row>
    <row r="40" spans="1:9">
      <c r="A40" s="1">
        <v>3</v>
      </c>
      <c r="B40" s="1" t="s">
        <v>48</v>
      </c>
      <c r="C40" s="1"/>
      <c r="D40" s="39" t="s">
        <v>83</v>
      </c>
      <c r="E40" s="39">
        <v>6.6332500000000003</v>
      </c>
      <c r="F40" s="11">
        <v>63000</v>
      </c>
      <c r="G40" s="11">
        <f>E40*F40*11/50</f>
        <v>91936.845000000001</v>
      </c>
    </row>
    <row r="41" spans="1:9">
      <c r="A41" s="1">
        <v>4</v>
      </c>
      <c r="B41" s="1" t="s">
        <v>49</v>
      </c>
      <c r="C41" s="1"/>
      <c r="D41" s="1" t="s">
        <v>92</v>
      </c>
      <c r="E41" s="39">
        <v>6.6332500000000003</v>
      </c>
      <c r="F41" s="11">
        <v>75000</v>
      </c>
      <c r="G41" s="11">
        <f>E41*10*5*F41</f>
        <v>24874687.5</v>
      </c>
    </row>
    <row r="42" spans="1:9" s="38" customFormat="1">
      <c r="A42" s="39">
        <v>5</v>
      </c>
      <c r="B42" s="39" t="s">
        <v>85</v>
      </c>
      <c r="C42" s="39"/>
      <c r="D42" s="39"/>
      <c r="E42" s="39">
        <v>6.6543749999999999</v>
      </c>
      <c r="F42" s="42">
        <v>200000</v>
      </c>
      <c r="G42" s="42">
        <f>F42*E42</f>
        <v>1330875</v>
      </c>
    </row>
    <row r="43" spans="1:9" s="38" customFormat="1">
      <c r="A43" s="41"/>
      <c r="B43" s="48"/>
      <c r="C43" s="41"/>
      <c r="D43" s="41"/>
      <c r="E43" s="41"/>
      <c r="F43" s="43"/>
      <c r="G43" s="43"/>
    </row>
    <row r="44" spans="1:9" s="38" customFormat="1">
      <c r="A44" s="39"/>
      <c r="B44" s="22" t="s">
        <v>113</v>
      </c>
      <c r="C44" s="39"/>
      <c r="D44" s="39"/>
      <c r="E44" s="39"/>
      <c r="F44" s="42"/>
      <c r="G44" s="42"/>
      <c r="I44" s="15"/>
    </row>
    <row r="45" spans="1:9" s="38" customFormat="1">
      <c r="A45" s="39">
        <v>1</v>
      </c>
      <c r="B45" s="39" t="s">
        <v>15</v>
      </c>
      <c r="C45" s="39"/>
      <c r="D45" s="39" t="s">
        <v>92</v>
      </c>
      <c r="E45" s="39">
        <f>17.43*0.3</f>
        <v>5.2290000000000001</v>
      </c>
      <c r="F45" s="42">
        <v>20000000</v>
      </c>
      <c r="G45" s="42">
        <f>F45*E45</f>
        <v>104580000</v>
      </c>
    </row>
    <row r="46" spans="1:9" s="38" customFormat="1">
      <c r="A46" s="39">
        <v>2</v>
      </c>
      <c r="B46" s="39" t="s">
        <v>48</v>
      </c>
      <c r="C46" s="39"/>
      <c r="D46" s="39" t="s">
        <v>92</v>
      </c>
      <c r="E46" s="39">
        <v>3136</v>
      </c>
      <c r="F46" s="42">
        <v>63000</v>
      </c>
      <c r="G46" s="42">
        <f>(E46*0.25*11)/50*F46</f>
        <v>10866240</v>
      </c>
    </row>
    <row r="47" spans="1:9" s="38" customFormat="1">
      <c r="A47" s="45">
        <v>3</v>
      </c>
      <c r="B47" s="45" t="s">
        <v>49</v>
      </c>
      <c r="C47" s="45"/>
      <c r="D47" s="45" t="s">
        <v>92</v>
      </c>
      <c r="E47" s="45">
        <v>7.2915999999999999</v>
      </c>
      <c r="F47" s="42">
        <v>75000</v>
      </c>
      <c r="G47" s="42">
        <f>F47*E47</f>
        <v>546870</v>
      </c>
    </row>
    <row r="48" spans="1:9" s="38" customFormat="1">
      <c r="A48" s="40">
        <v>4</v>
      </c>
      <c r="B48" s="40" t="s">
        <v>114</v>
      </c>
      <c r="C48" s="39" t="s">
        <v>170</v>
      </c>
      <c r="D48" s="39" t="s">
        <v>169</v>
      </c>
      <c r="E48" s="39">
        <v>4</v>
      </c>
      <c r="F48" s="42">
        <v>37500</v>
      </c>
      <c r="G48" s="42">
        <f>E48*F48</f>
        <v>150000</v>
      </c>
    </row>
    <row r="49" spans="1:7" s="38" customFormat="1">
      <c r="A49" s="40">
        <v>5</v>
      </c>
      <c r="B49" s="40" t="s">
        <v>115</v>
      </c>
      <c r="C49" s="39"/>
      <c r="D49" s="39" t="s">
        <v>168</v>
      </c>
      <c r="E49" s="39">
        <f>(0.6*0.5*8)+(0.1*12*8)</f>
        <v>12.000000000000002</v>
      </c>
      <c r="F49" s="42">
        <v>50000</v>
      </c>
      <c r="G49" s="42">
        <f>F49*E49</f>
        <v>600000.00000000012</v>
      </c>
    </row>
    <row r="50" spans="1:7" s="38" customFormat="1">
      <c r="A50" s="40">
        <v>6</v>
      </c>
      <c r="B50" s="40" t="s">
        <v>85</v>
      </c>
      <c r="C50" s="39"/>
      <c r="D50" s="39"/>
      <c r="E50" s="39">
        <f>1.8225*0.3</f>
        <v>0.54674999999999996</v>
      </c>
      <c r="F50" s="42">
        <v>200000</v>
      </c>
      <c r="G50" s="42">
        <f>F50*E50</f>
        <v>109349.99999999999</v>
      </c>
    </row>
    <row r="51" spans="1:7" s="38" customFormat="1">
      <c r="A51" s="6"/>
      <c r="B51" s="6"/>
      <c r="C51" s="41"/>
      <c r="D51" s="41"/>
      <c r="E51" s="41"/>
      <c r="F51" s="43"/>
      <c r="G51" s="43"/>
    </row>
    <row r="52" spans="1:7">
      <c r="A52" s="5"/>
      <c r="B52" s="6"/>
      <c r="C52" s="5"/>
      <c r="D52" s="6"/>
      <c r="E52" s="5"/>
      <c r="F52" s="14"/>
      <c r="G52" s="14"/>
    </row>
    <row r="53" spans="1:7">
      <c r="A53" s="5"/>
      <c r="B53" s="6"/>
      <c r="C53" s="5"/>
      <c r="D53" s="6"/>
      <c r="E53" s="57" t="s">
        <v>99</v>
      </c>
      <c r="F53" s="57"/>
      <c r="G53" s="50">
        <f>SUM(G6:G41)</f>
        <v>2863570247.8940792</v>
      </c>
    </row>
    <row r="54" spans="1:7">
      <c r="A54" s="49" t="s">
        <v>54</v>
      </c>
      <c r="B54" s="49"/>
      <c r="C54" s="5"/>
      <c r="D54" s="5"/>
      <c r="E54" s="5"/>
      <c r="F54" s="14"/>
      <c r="G54" s="14"/>
    </row>
    <row r="55" spans="1:7">
      <c r="A55" s="53" t="s">
        <v>0</v>
      </c>
      <c r="B55" s="53" t="s">
        <v>1</v>
      </c>
      <c r="C55" s="53" t="s">
        <v>5</v>
      </c>
      <c r="D55" s="53" t="s">
        <v>2</v>
      </c>
      <c r="E55" s="53" t="s">
        <v>6</v>
      </c>
      <c r="F55" s="54" t="s">
        <v>3</v>
      </c>
      <c r="G55" s="54" t="s">
        <v>7</v>
      </c>
    </row>
    <row r="56" spans="1:7">
      <c r="A56" s="1">
        <v>1</v>
      </c>
      <c r="B56" s="3" t="s">
        <v>130</v>
      </c>
      <c r="C56" s="39" t="s">
        <v>131</v>
      </c>
      <c r="D56" s="39" t="s">
        <v>90</v>
      </c>
      <c r="E56" s="1">
        <v>7</v>
      </c>
      <c r="F56" s="11">
        <v>175000</v>
      </c>
      <c r="G56" s="11">
        <f>F56*E56</f>
        <v>1225000</v>
      </c>
    </row>
    <row r="57" spans="1:7" s="38" customFormat="1">
      <c r="A57" s="39"/>
      <c r="B57" s="3" t="s">
        <v>175</v>
      </c>
      <c r="C57" s="39"/>
      <c r="D57" s="39"/>
      <c r="E57" s="39"/>
      <c r="F57" s="42"/>
      <c r="G57" s="42">
        <v>209830690</v>
      </c>
    </row>
    <row r="58" spans="1:7">
      <c r="F58" s="15"/>
      <c r="G58" s="15"/>
    </row>
    <row r="59" spans="1:7">
      <c r="E59" s="57" t="s">
        <v>99</v>
      </c>
      <c r="F59" s="57"/>
      <c r="G59" s="50">
        <f>SUM(G56:G57)</f>
        <v>211055690</v>
      </c>
    </row>
    <row r="60" spans="1:7">
      <c r="F60" s="15"/>
      <c r="G60" s="15"/>
    </row>
    <row r="61" spans="1:7">
      <c r="A61" s="25" t="s">
        <v>55</v>
      </c>
      <c r="B61" s="25"/>
      <c r="F61" s="15"/>
      <c r="G61" s="15"/>
    </row>
    <row r="62" spans="1:7">
      <c r="A62" s="53" t="s">
        <v>0</v>
      </c>
      <c r="B62" s="53" t="s">
        <v>1</v>
      </c>
      <c r="C62" s="53" t="s">
        <v>5</v>
      </c>
      <c r="D62" s="53" t="s">
        <v>2</v>
      </c>
      <c r="E62" s="53" t="s">
        <v>6</v>
      </c>
      <c r="F62" s="54" t="s">
        <v>3</v>
      </c>
      <c r="G62" s="54" t="s">
        <v>7</v>
      </c>
    </row>
    <row r="63" spans="1:7">
      <c r="A63" s="2" t="s">
        <v>45</v>
      </c>
      <c r="B63" s="2" t="s">
        <v>18</v>
      </c>
      <c r="C63" s="1"/>
      <c r="D63" s="1"/>
      <c r="E63" s="1"/>
      <c r="F63" s="11"/>
      <c r="G63" s="11"/>
    </row>
    <row r="64" spans="1:7">
      <c r="A64" s="1">
        <v>1</v>
      </c>
      <c r="B64" s="32" t="s">
        <v>108</v>
      </c>
      <c r="C64" s="39" t="s">
        <v>109</v>
      </c>
      <c r="D64" s="39" t="s">
        <v>92</v>
      </c>
      <c r="E64" s="1">
        <v>200</v>
      </c>
      <c r="F64" s="11">
        <v>1875000</v>
      </c>
      <c r="G64" s="11">
        <f>F64*E64</f>
        <v>375000000</v>
      </c>
    </row>
    <row r="65" spans="1:9" s="38" customFormat="1">
      <c r="A65" s="39"/>
      <c r="B65" s="39" t="s">
        <v>112</v>
      </c>
      <c r="C65" s="39"/>
      <c r="D65" s="39" t="s">
        <v>4</v>
      </c>
      <c r="E65" s="39">
        <v>198.2</v>
      </c>
      <c r="F65" s="42">
        <v>350000</v>
      </c>
      <c r="G65" s="42">
        <f>F65*E65</f>
        <v>69370000</v>
      </c>
    </row>
    <row r="66" spans="1:9" s="38" customFormat="1">
      <c r="A66" s="39"/>
      <c r="B66" s="39" t="s">
        <v>111</v>
      </c>
      <c r="C66" s="39"/>
      <c r="D66" s="39" t="s">
        <v>83</v>
      </c>
      <c r="E66" s="39">
        <v>200</v>
      </c>
      <c r="F66" s="42">
        <v>63000</v>
      </c>
      <c r="G66" s="42">
        <f>(E66*0.15*11)/50*F66</f>
        <v>415800</v>
      </c>
    </row>
    <row r="67" spans="1:9" s="38" customFormat="1">
      <c r="A67" s="39"/>
      <c r="B67" s="39" t="s">
        <v>97</v>
      </c>
      <c r="C67" s="39"/>
      <c r="D67" s="39"/>
      <c r="E67" s="39">
        <v>1000</v>
      </c>
      <c r="F67" s="42">
        <v>75000</v>
      </c>
      <c r="G67" s="42">
        <f>F67*E67</f>
        <v>75000000</v>
      </c>
    </row>
    <row r="68" spans="1:9" s="38" customFormat="1">
      <c r="A68" s="39"/>
      <c r="B68" s="39"/>
      <c r="C68" s="39"/>
      <c r="D68" s="39"/>
      <c r="E68" s="39"/>
      <c r="F68" s="42"/>
      <c r="G68" s="42"/>
    </row>
    <row r="69" spans="1:9">
      <c r="A69" s="2" t="s">
        <v>46</v>
      </c>
      <c r="B69" s="2" t="s">
        <v>19</v>
      </c>
      <c r="C69" s="1"/>
      <c r="D69" s="1"/>
      <c r="E69" s="1"/>
      <c r="F69" s="11"/>
      <c r="G69" s="11"/>
    </row>
    <row r="70" spans="1:9" s="38" customFormat="1">
      <c r="A70" s="2"/>
      <c r="B70" s="2" t="s">
        <v>132</v>
      </c>
      <c r="C70" s="39"/>
      <c r="D70" s="39"/>
      <c r="E70" s="39"/>
      <c r="F70" s="42"/>
      <c r="G70" s="42"/>
    </row>
    <row r="71" spans="1:9" s="38" customFormat="1">
      <c r="A71" s="2">
        <v>1</v>
      </c>
      <c r="B71" s="3" t="s">
        <v>133</v>
      </c>
      <c r="C71" s="39"/>
      <c r="D71" s="39"/>
      <c r="E71" s="39">
        <v>1</v>
      </c>
      <c r="F71" s="42">
        <v>5000000</v>
      </c>
      <c r="G71" s="42">
        <f>F71*E71</f>
        <v>5000000</v>
      </c>
    </row>
    <row r="72" spans="1:9" s="38" customFormat="1">
      <c r="A72" s="2"/>
      <c r="B72" s="2" t="s">
        <v>134</v>
      </c>
      <c r="C72" s="39"/>
      <c r="D72" s="39"/>
      <c r="E72" s="39"/>
      <c r="F72" s="42"/>
      <c r="G72" s="42"/>
      <c r="I72" s="15"/>
    </row>
    <row r="73" spans="1:9" s="38" customFormat="1">
      <c r="A73" s="2">
        <v>1</v>
      </c>
      <c r="B73" s="3" t="s">
        <v>135</v>
      </c>
      <c r="C73" s="39"/>
      <c r="D73" s="39" t="s">
        <v>92</v>
      </c>
      <c r="E73" s="39">
        <v>23.1</v>
      </c>
      <c r="F73" s="42">
        <v>58500</v>
      </c>
      <c r="G73" s="42">
        <f t="shared" ref="G73:G92" si="1">F73*E73</f>
        <v>1351350</v>
      </c>
      <c r="I73" s="15"/>
    </row>
    <row r="74" spans="1:9" s="38" customFormat="1">
      <c r="A74" s="2">
        <v>2</v>
      </c>
      <c r="B74" s="3" t="s">
        <v>136</v>
      </c>
      <c r="C74" s="39"/>
      <c r="D74" s="39" t="s">
        <v>92</v>
      </c>
      <c r="E74" s="39">
        <v>19.399999999999999</v>
      </c>
      <c r="F74" s="42">
        <v>700000</v>
      </c>
      <c r="G74" s="42">
        <f t="shared" si="1"/>
        <v>13579999.999999998</v>
      </c>
    </row>
    <row r="75" spans="1:9" s="38" customFormat="1">
      <c r="A75" s="2">
        <v>3</v>
      </c>
      <c r="B75" s="3" t="s">
        <v>137</v>
      </c>
      <c r="C75" s="39"/>
      <c r="D75" s="39" t="s">
        <v>92</v>
      </c>
      <c r="E75" s="39">
        <v>4</v>
      </c>
      <c r="F75" s="42">
        <v>1850000</v>
      </c>
      <c r="G75" s="42">
        <f t="shared" si="1"/>
        <v>7400000</v>
      </c>
    </row>
    <row r="76" spans="1:9" s="38" customFormat="1">
      <c r="A76" s="2"/>
      <c r="B76" s="2" t="s">
        <v>138</v>
      </c>
      <c r="C76" s="39"/>
      <c r="D76" s="39"/>
      <c r="E76" s="39"/>
      <c r="F76" s="42"/>
      <c r="G76" s="42"/>
    </row>
    <row r="77" spans="1:9" s="38" customFormat="1">
      <c r="A77" s="2">
        <v>1</v>
      </c>
      <c r="B77" s="3" t="s">
        <v>139</v>
      </c>
      <c r="C77" s="39"/>
      <c r="D77" s="39" t="s">
        <v>92</v>
      </c>
      <c r="E77" s="39">
        <v>57</v>
      </c>
      <c r="F77" s="42">
        <v>80000</v>
      </c>
      <c r="G77" s="42">
        <f t="shared" si="1"/>
        <v>4560000</v>
      </c>
    </row>
    <row r="78" spans="1:9" s="38" customFormat="1">
      <c r="A78" s="40">
        <v>2</v>
      </c>
      <c r="B78" s="40" t="s">
        <v>155</v>
      </c>
      <c r="C78" s="39"/>
      <c r="D78" s="40" t="s">
        <v>92</v>
      </c>
      <c r="E78" s="39">
        <v>28.8</v>
      </c>
      <c r="F78" s="42">
        <v>1636800</v>
      </c>
      <c r="G78" s="42">
        <f>F78*E78</f>
        <v>47139840</v>
      </c>
    </row>
    <row r="79" spans="1:9" s="38" customFormat="1">
      <c r="A79" s="2"/>
      <c r="B79" s="2" t="s">
        <v>140</v>
      </c>
      <c r="C79" s="39"/>
      <c r="D79" s="39"/>
      <c r="E79" s="39"/>
      <c r="F79" s="42"/>
      <c r="G79" s="42"/>
    </row>
    <row r="80" spans="1:9" s="38" customFormat="1">
      <c r="A80" s="2">
        <v>1</v>
      </c>
      <c r="B80" s="3" t="s">
        <v>141</v>
      </c>
      <c r="C80" s="39"/>
      <c r="D80" s="39" t="s">
        <v>4</v>
      </c>
      <c r="E80" s="39">
        <v>129</v>
      </c>
      <c r="F80" s="42">
        <v>20000</v>
      </c>
      <c r="G80" s="42">
        <f t="shared" si="1"/>
        <v>2580000</v>
      </c>
    </row>
    <row r="81" spans="1:7" s="38" customFormat="1">
      <c r="A81" s="2">
        <v>2</v>
      </c>
      <c r="B81" s="3" t="s">
        <v>142</v>
      </c>
      <c r="C81" s="39"/>
      <c r="D81" s="39" t="s">
        <v>4</v>
      </c>
      <c r="E81" s="39">
        <v>87.5</v>
      </c>
      <c r="F81" s="42">
        <v>20000</v>
      </c>
      <c r="G81" s="42">
        <f t="shared" si="1"/>
        <v>1750000</v>
      </c>
    </row>
    <row r="82" spans="1:7" s="38" customFormat="1">
      <c r="A82" s="2">
        <v>3</v>
      </c>
      <c r="B82" s="3" t="s">
        <v>143</v>
      </c>
      <c r="C82" s="39"/>
      <c r="D82" s="39" t="s">
        <v>4</v>
      </c>
      <c r="E82" s="39">
        <v>76</v>
      </c>
      <c r="F82" s="42">
        <v>30000</v>
      </c>
      <c r="G82" s="42">
        <f t="shared" si="1"/>
        <v>2280000</v>
      </c>
    </row>
    <row r="83" spans="1:7" s="38" customFormat="1">
      <c r="A83" s="2">
        <v>4</v>
      </c>
      <c r="B83" s="3" t="s">
        <v>144</v>
      </c>
      <c r="C83" s="39"/>
      <c r="D83" s="39" t="s">
        <v>4</v>
      </c>
      <c r="E83" s="39">
        <v>129</v>
      </c>
      <c r="F83" s="42">
        <v>50000</v>
      </c>
      <c r="G83" s="42">
        <f t="shared" si="1"/>
        <v>6450000</v>
      </c>
    </row>
    <row r="84" spans="1:7" s="38" customFormat="1">
      <c r="A84" s="2">
        <v>5</v>
      </c>
      <c r="B84" s="3" t="s">
        <v>145</v>
      </c>
      <c r="C84" s="39"/>
      <c r="D84" s="39" t="s">
        <v>4</v>
      </c>
      <c r="E84" s="39">
        <v>129</v>
      </c>
      <c r="F84" s="42">
        <v>42000</v>
      </c>
      <c r="G84" s="42">
        <f t="shared" si="1"/>
        <v>5418000</v>
      </c>
    </row>
    <row r="85" spans="1:7" s="38" customFormat="1">
      <c r="A85" s="2">
        <v>6</v>
      </c>
      <c r="B85" s="3" t="s">
        <v>146</v>
      </c>
      <c r="C85" s="39"/>
      <c r="D85" s="39" t="s">
        <v>4</v>
      </c>
      <c r="E85" s="39">
        <v>87.5</v>
      </c>
      <c r="F85" s="42">
        <v>75000</v>
      </c>
      <c r="G85" s="42">
        <f t="shared" si="1"/>
        <v>6562500</v>
      </c>
    </row>
    <row r="86" spans="1:7" s="38" customFormat="1">
      <c r="A86" s="2">
        <v>7</v>
      </c>
      <c r="B86" s="3" t="s">
        <v>147</v>
      </c>
      <c r="C86" s="39" t="s">
        <v>153</v>
      </c>
      <c r="D86" s="39" t="s">
        <v>17</v>
      </c>
      <c r="E86" s="39">
        <v>73</v>
      </c>
      <c r="F86" s="42">
        <v>185000</v>
      </c>
      <c r="G86" s="42">
        <f t="shared" si="1"/>
        <v>13505000</v>
      </c>
    </row>
    <row r="87" spans="1:7" s="38" customFormat="1">
      <c r="A87" s="2"/>
      <c r="B87" s="2" t="s">
        <v>148</v>
      </c>
      <c r="C87" s="39"/>
      <c r="D87" s="39"/>
      <c r="E87" s="39"/>
      <c r="F87" s="42"/>
      <c r="G87" s="42"/>
    </row>
    <row r="88" spans="1:7" s="38" customFormat="1">
      <c r="A88" s="2">
        <v>1</v>
      </c>
      <c r="B88" s="3" t="s">
        <v>149</v>
      </c>
      <c r="C88" s="39"/>
      <c r="D88" s="39" t="s">
        <v>4</v>
      </c>
      <c r="E88" s="39">
        <v>80</v>
      </c>
      <c r="F88" s="42">
        <v>105000</v>
      </c>
      <c r="G88" s="42">
        <f t="shared" si="1"/>
        <v>8400000</v>
      </c>
    </row>
    <row r="89" spans="1:7" s="38" customFormat="1">
      <c r="A89" s="2">
        <v>2</v>
      </c>
      <c r="B89" s="3" t="s">
        <v>150</v>
      </c>
      <c r="C89" s="39"/>
      <c r="D89" s="39" t="s">
        <v>4</v>
      </c>
      <c r="E89" s="39">
        <v>80</v>
      </c>
      <c r="F89" s="42">
        <v>130000</v>
      </c>
      <c r="G89" s="42">
        <f t="shared" si="1"/>
        <v>10400000</v>
      </c>
    </row>
    <row r="90" spans="1:7" s="38" customFormat="1">
      <c r="A90" s="2">
        <v>3</v>
      </c>
      <c r="B90" s="3" t="s">
        <v>151</v>
      </c>
      <c r="C90" s="39"/>
      <c r="D90" s="39" t="s">
        <v>17</v>
      </c>
      <c r="E90" s="39">
        <v>5</v>
      </c>
      <c r="F90" s="42">
        <v>32000</v>
      </c>
      <c r="G90" s="42">
        <f t="shared" si="1"/>
        <v>160000</v>
      </c>
    </row>
    <row r="91" spans="1:7" s="38" customFormat="1">
      <c r="A91" s="2">
        <v>4</v>
      </c>
      <c r="B91" s="3" t="s">
        <v>152</v>
      </c>
      <c r="C91" s="39"/>
      <c r="D91" s="39" t="s">
        <v>17</v>
      </c>
      <c r="E91" s="39">
        <v>7</v>
      </c>
      <c r="F91" s="42">
        <v>85000</v>
      </c>
      <c r="G91" s="42">
        <f t="shared" si="1"/>
        <v>595000</v>
      </c>
    </row>
    <row r="92" spans="1:7" s="38" customFormat="1">
      <c r="A92" s="2"/>
      <c r="B92" s="2" t="s">
        <v>156</v>
      </c>
      <c r="C92" s="39"/>
      <c r="D92" s="39" t="s">
        <v>90</v>
      </c>
      <c r="E92" s="39">
        <v>1</v>
      </c>
      <c r="F92" s="42">
        <v>4690000</v>
      </c>
      <c r="G92" s="42">
        <f t="shared" si="1"/>
        <v>4690000</v>
      </c>
    </row>
    <row r="93" spans="1:7" s="38" customFormat="1">
      <c r="A93" s="2"/>
      <c r="B93" s="2" t="s">
        <v>157</v>
      </c>
      <c r="C93" s="39"/>
      <c r="D93" s="39"/>
      <c r="E93" s="39"/>
      <c r="F93" s="42"/>
      <c r="G93" s="42"/>
    </row>
    <row r="94" spans="1:7" s="38" customFormat="1">
      <c r="A94" s="39">
        <v>1</v>
      </c>
      <c r="B94" s="39" t="s">
        <v>160</v>
      </c>
      <c r="C94" s="39"/>
      <c r="D94" s="39" t="s">
        <v>90</v>
      </c>
      <c r="E94" s="39">
        <v>5</v>
      </c>
      <c r="F94" s="42">
        <v>1400000</v>
      </c>
      <c r="G94" s="42">
        <f>F94*E94</f>
        <v>7000000</v>
      </c>
    </row>
    <row r="95" spans="1:7" s="38" customFormat="1">
      <c r="A95" s="39">
        <v>2</v>
      </c>
      <c r="B95" s="39" t="s">
        <v>20</v>
      </c>
      <c r="C95" s="39" t="s">
        <v>98</v>
      </c>
      <c r="D95" s="39" t="s">
        <v>4</v>
      </c>
      <c r="E95" s="39">
        <v>160</v>
      </c>
      <c r="F95" s="42">
        <v>60000</v>
      </c>
      <c r="G95" s="42">
        <f>F95*E95</f>
        <v>9600000</v>
      </c>
    </row>
    <row r="96" spans="1:7" s="38" customFormat="1">
      <c r="A96" s="39">
        <v>3</v>
      </c>
      <c r="B96" s="39" t="s">
        <v>159</v>
      </c>
      <c r="C96" s="39"/>
      <c r="D96" s="39" t="s">
        <v>90</v>
      </c>
      <c r="E96" s="39">
        <v>4</v>
      </c>
      <c r="F96" s="42">
        <v>55000</v>
      </c>
      <c r="G96" s="42">
        <f>F96*E96</f>
        <v>220000</v>
      </c>
    </row>
    <row r="97" spans="1:9" s="38" customFormat="1">
      <c r="A97" s="2">
        <v>4</v>
      </c>
      <c r="B97" s="3" t="s">
        <v>158</v>
      </c>
      <c r="C97" s="39"/>
      <c r="D97" s="39" t="s">
        <v>90</v>
      </c>
      <c r="E97" s="39">
        <v>5</v>
      </c>
      <c r="F97" s="42">
        <v>150000</v>
      </c>
      <c r="G97" s="42">
        <f>F97*E97</f>
        <v>750000</v>
      </c>
    </row>
    <row r="98" spans="1:9" s="38" customFormat="1">
      <c r="A98" s="2">
        <v>5</v>
      </c>
      <c r="B98" s="3" t="s">
        <v>161</v>
      </c>
      <c r="C98" s="39"/>
      <c r="D98" s="39" t="s">
        <v>90</v>
      </c>
      <c r="E98" s="39">
        <v>30</v>
      </c>
      <c r="F98" s="42">
        <v>1400000</v>
      </c>
      <c r="G98" s="42">
        <f>F98*E98</f>
        <v>42000000</v>
      </c>
    </row>
    <row r="99" spans="1:9" s="38" customFormat="1">
      <c r="A99" s="2"/>
      <c r="B99" s="2" t="s">
        <v>162</v>
      </c>
      <c r="C99" s="39"/>
      <c r="D99" s="39"/>
      <c r="E99" s="39"/>
      <c r="F99" s="42"/>
      <c r="G99" s="42">
        <v>8439000</v>
      </c>
    </row>
    <row r="100" spans="1:9" s="38" customFormat="1">
      <c r="A100" s="2"/>
      <c r="B100" s="3"/>
      <c r="C100" s="39"/>
      <c r="D100" s="39"/>
      <c r="E100" s="39"/>
      <c r="F100" s="42"/>
      <c r="G100" s="42"/>
    </row>
    <row r="102" spans="1:9">
      <c r="E102" s="57" t="s">
        <v>99</v>
      </c>
      <c r="F102" s="57"/>
      <c r="G102" s="50">
        <f>SUM(G63:G100)</f>
        <v>729616490</v>
      </c>
    </row>
    <row r="103" spans="1:9">
      <c r="A103" s="25" t="s">
        <v>21</v>
      </c>
      <c r="B103" s="25"/>
    </row>
    <row r="104" spans="1:9">
      <c r="A104" s="7"/>
      <c r="B104" s="7"/>
    </row>
    <row r="105" spans="1:9">
      <c r="A105" s="8" t="s">
        <v>0</v>
      </c>
      <c r="B105" s="8" t="s">
        <v>1</v>
      </c>
      <c r="C105" s="8" t="s">
        <v>5</v>
      </c>
      <c r="D105" s="8" t="s">
        <v>2</v>
      </c>
      <c r="E105" s="8" t="s">
        <v>6</v>
      </c>
      <c r="F105" s="8" t="s">
        <v>3</v>
      </c>
      <c r="G105" s="8" t="s">
        <v>7</v>
      </c>
    </row>
    <row r="106" spans="1:9">
      <c r="A106" s="4"/>
      <c r="B106" s="9" t="s">
        <v>57</v>
      </c>
      <c r="C106" s="4"/>
      <c r="D106" s="4"/>
      <c r="E106" s="4"/>
      <c r="F106" s="4"/>
      <c r="G106" s="4"/>
    </row>
    <row r="107" spans="1:9">
      <c r="A107" s="4">
        <v>1</v>
      </c>
      <c r="B107" s="4" t="s">
        <v>9</v>
      </c>
      <c r="C107" s="4"/>
      <c r="D107" s="4" t="s">
        <v>4</v>
      </c>
      <c r="E107" s="4">
        <v>2314.83</v>
      </c>
      <c r="F107" s="4">
        <v>500</v>
      </c>
      <c r="G107" s="10">
        <f>F107*E107</f>
        <v>1157415</v>
      </c>
      <c r="I107" s="15"/>
    </row>
    <row r="108" spans="1:9">
      <c r="A108" s="4">
        <v>2</v>
      </c>
      <c r="B108" s="4" t="s">
        <v>58</v>
      </c>
      <c r="C108" s="4" t="s">
        <v>101</v>
      </c>
      <c r="D108" s="4" t="s">
        <v>4</v>
      </c>
      <c r="E108" s="4">
        <v>296.45999999999998</v>
      </c>
      <c r="F108" s="4">
        <v>12000</v>
      </c>
      <c r="G108" s="10">
        <f>F108*E108</f>
        <v>3557519.9999999995</v>
      </c>
    </row>
    <row r="109" spans="1:9">
      <c r="A109" s="4"/>
      <c r="B109" s="4"/>
      <c r="C109" s="4"/>
      <c r="D109" s="4"/>
      <c r="E109" s="4"/>
      <c r="F109" s="4"/>
      <c r="G109" s="4"/>
    </row>
    <row r="110" spans="1:9">
      <c r="A110" s="4"/>
      <c r="B110" s="9" t="s">
        <v>22</v>
      </c>
      <c r="C110" s="1"/>
      <c r="D110" s="1"/>
      <c r="E110" s="1"/>
      <c r="F110" s="11"/>
      <c r="G110" s="11"/>
    </row>
    <row r="111" spans="1:9">
      <c r="A111" s="4">
        <v>1</v>
      </c>
      <c r="B111" s="4" t="s">
        <v>59</v>
      </c>
      <c r="C111" s="1" t="s">
        <v>96</v>
      </c>
      <c r="D111" s="1"/>
      <c r="E111" s="1">
        <v>3</v>
      </c>
      <c r="F111" s="11">
        <v>30000000</v>
      </c>
      <c r="G111" s="11">
        <f>F111*E111</f>
        <v>90000000</v>
      </c>
    </row>
    <row r="112" spans="1:9">
      <c r="A112" s="4"/>
      <c r="B112" s="9" t="s">
        <v>23</v>
      </c>
      <c r="C112" s="1"/>
      <c r="D112" s="1"/>
      <c r="E112" s="1"/>
      <c r="F112" s="11"/>
      <c r="G112" s="11"/>
    </row>
    <row r="113" spans="1:9">
      <c r="A113" s="4">
        <v>1</v>
      </c>
      <c r="B113" s="12" t="s">
        <v>60</v>
      </c>
      <c r="C113" s="1"/>
      <c r="D113" s="1"/>
      <c r="E113" s="1"/>
      <c r="F113" s="11">
        <v>2500000</v>
      </c>
      <c r="G113" s="11">
        <f>F113</f>
        <v>2500000</v>
      </c>
    </row>
    <row r="114" spans="1:9">
      <c r="A114" s="4">
        <v>2</v>
      </c>
      <c r="B114" s="12" t="s">
        <v>61</v>
      </c>
      <c r="C114" s="1"/>
      <c r="D114" s="1"/>
      <c r="E114" s="1">
        <v>2</v>
      </c>
      <c r="F114" s="11">
        <v>1800000</v>
      </c>
      <c r="G114" s="11">
        <f>F114*E114</f>
        <v>3600000</v>
      </c>
    </row>
    <row r="115" spans="1:9">
      <c r="A115" s="4">
        <v>3</v>
      </c>
      <c r="B115" s="12" t="s">
        <v>62</v>
      </c>
      <c r="C115" s="1"/>
      <c r="D115" s="1"/>
      <c r="E115" s="1">
        <v>2</v>
      </c>
      <c r="F115" s="11">
        <v>1500000</v>
      </c>
      <c r="G115" s="11">
        <f t="shared" ref="G115:G130" si="2">F115*E115</f>
        <v>3000000</v>
      </c>
    </row>
    <row r="116" spans="1:9">
      <c r="A116" s="4">
        <v>4</v>
      </c>
      <c r="B116" s="12" t="s">
        <v>63</v>
      </c>
      <c r="C116" s="1"/>
      <c r="D116" s="1"/>
      <c r="E116" s="1">
        <v>1</v>
      </c>
      <c r="F116" s="11">
        <v>150000</v>
      </c>
      <c r="G116" s="11">
        <f t="shared" si="2"/>
        <v>150000</v>
      </c>
      <c r="I116" s="15"/>
    </row>
    <row r="117" spans="1:9">
      <c r="A117" s="4">
        <v>5</v>
      </c>
      <c r="B117" s="12" t="s">
        <v>64</v>
      </c>
      <c r="C117" s="1"/>
      <c r="D117" s="1"/>
      <c r="E117" s="1">
        <v>50</v>
      </c>
      <c r="F117" s="11">
        <v>7500</v>
      </c>
      <c r="G117" s="11">
        <f t="shared" si="2"/>
        <v>375000</v>
      </c>
    </row>
    <row r="118" spans="1:9">
      <c r="A118" s="4">
        <v>6</v>
      </c>
      <c r="B118" s="12" t="s">
        <v>65</v>
      </c>
      <c r="C118" s="1"/>
      <c r="D118" s="1"/>
      <c r="E118" s="1">
        <v>120</v>
      </c>
      <c r="F118" s="11">
        <v>25000</v>
      </c>
      <c r="G118" s="11">
        <f t="shared" si="2"/>
        <v>3000000</v>
      </c>
    </row>
    <row r="119" spans="1:9">
      <c r="A119" s="4">
        <v>7</v>
      </c>
      <c r="B119" s="12" t="s">
        <v>66</v>
      </c>
      <c r="C119" s="1"/>
      <c r="D119" s="1"/>
      <c r="E119" s="1">
        <v>2</v>
      </c>
      <c r="F119" s="11">
        <v>150000</v>
      </c>
      <c r="G119" s="11">
        <f t="shared" si="2"/>
        <v>300000</v>
      </c>
    </row>
    <row r="120" spans="1:9">
      <c r="A120" s="4">
        <v>8</v>
      </c>
      <c r="B120" s="12" t="s">
        <v>67</v>
      </c>
      <c r="C120" s="1"/>
      <c r="D120" s="1"/>
      <c r="E120" s="1">
        <v>2</v>
      </c>
      <c r="F120" s="11">
        <v>400000</v>
      </c>
      <c r="G120" s="11">
        <f t="shared" si="2"/>
        <v>800000</v>
      </c>
    </row>
    <row r="121" spans="1:9">
      <c r="A121" s="4">
        <v>9</v>
      </c>
      <c r="B121" s="12" t="s">
        <v>68</v>
      </c>
      <c r="C121" s="1"/>
      <c r="D121" s="1"/>
      <c r="E121" s="1">
        <v>2</v>
      </c>
      <c r="F121" s="11">
        <v>225000</v>
      </c>
      <c r="G121" s="11">
        <f t="shared" si="2"/>
        <v>450000</v>
      </c>
    </row>
    <row r="122" spans="1:9">
      <c r="A122" s="4">
        <v>10</v>
      </c>
      <c r="B122" s="12" t="s">
        <v>69</v>
      </c>
      <c r="C122" s="1"/>
      <c r="D122" s="1"/>
      <c r="E122" s="1">
        <v>6</v>
      </c>
      <c r="F122" s="11">
        <v>75000</v>
      </c>
      <c r="G122" s="11">
        <f t="shared" si="2"/>
        <v>450000</v>
      </c>
    </row>
    <row r="123" spans="1:9">
      <c r="A123" s="4">
        <v>11</v>
      </c>
      <c r="B123" s="12" t="s">
        <v>70</v>
      </c>
      <c r="C123" s="1"/>
      <c r="D123" s="1"/>
      <c r="E123" s="1">
        <v>6</v>
      </c>
      <c r="F123" s="11">
        <v>150000</v>
      </c>
      <c r="G123" s="11">
        <f t="shared" si="2"/>
        <v>900000</v>
      </c>
    </row>
    <row r="124" spans="1:9">
      <c r="A124" s="4">
        <v>12</v>
      </c>
      <c r="B124" s="12" t="s">
        <v>71</v>
      </c>
      <c r="C124" s="1"/>
      <c r="D124" s="1"/>
      <c r="E124" s="1">
        <v>24</v>
      </c>
      <c r="F124" s="11">
        <v>150000</v>
      </c>
      <c r="G124" s="11">
        <f t="shared" si="2"/>
        <v>3600000</v>
      </c>
    </row>
    <row r="125" spans="1:9">
      <c r="A125" s="4">
        <v>13</v>
      </c>
      <c r="B125" s="12" t="s">
        <v>72</v>
      </c>
      <c r="C125" s="1"/>
      <c r="D125" s="1"/>
      <c r="E125" s="1">
        <v>2</v>
      </c>
      <c r="F125" s="11">
        <v>350000</v>
      </c>
      <c r="G125" s="11">
        <f t="shared" si="2"/>
        <v>700000</v>
      </c>
    </row>
    <row r="126" spans="1:9">
      <c r="A126" s="4">
        <v>14</v>
      </c>
      <c r="B126" s="12" t="s">
        <v>73</v>
      </c>
      <c r="C126" s="1"/>
      <c r="D126" s="1"/>
      <c r="E126" s="1">
        <v>5</v>
      </c>
      <c r="F126" s="11">
        <v>400000</v>
      </c>
      <c r="G126" s="11">
        <f t="shared" si="2"/>
        <v>2000000</v>
      </c>
    </row>
    <row r="127" spans="1:9">
      <c r="A127" s="4">
        <v>15</v>
      </c>
      <c r="B127" s="12" t="s">
        <v>74</v>
      </c>
      <c r="C127" s="1"/>
      <c r="D127" s="1"/>
      <c r="E127" s="1">
        <v>7</v>
      </c>
      <c r="F127" s="11">
        <v>75000</v>
      </c>
      <c r="G127" s="11">
        <f t="shared" si="2"/>
        <v>525000</v>
      </c>
    </row>
    <row r="128" spans="1:9">
      <c r="A128" s="4">
        <v>16</v>
      </c>
      <c r="B128" s="12" t="s">
        <v>75</v>
      </c>
      <c r="C128" s="1"/>
      <c r="D128" s="1"/>
      <c r="E128" s="1">
        <v>2</v>
      </c>
      <c r="F128" s="11">
        <v>100000</v>
      </c>
      <c r="G128" s="11">
        <f t="shared" si="2"/>
        <v>200000</v>
      </c>
    </row>
    <row r="129" spans="1:7">
      <c r="A129" s="4">
        <v>17</v>
      </c>
      <c r="B129" s="12" t="s">
        <v>76</v>
      </c>
      <c r="C129" s="1"/>
      <c r="D129" s="1"/>
      <c r="E129" s="1">
        <v>10</v>
      </c>
      <c r="F129" s="11">
        <v>15000</v>
      </c>
      <c r="G129" s="11">
        <f t="shared" si="2"/>
        <v>150000</v>
      </c>
    </row>
    <row r="130" spans="1:7">
      <c r="A130" s="4">
        <v>18</v>
      </c>
      <c r="B130" s="12" t="s">
        <v>77</v>
      </c>
      <c r="C130" s="1"/>
      <c r="D130" s="1"/>
      <c r="E130" s="1">
        <v>10</v>
      </c>
      <c r="F130" s="11">
        <v>25000</v>
      </c>
      <c r="G130" s="11">
        <f t="shared" si="2"/>
        <v>250000</v>
      </c>
    </row>
    <row r="131" spans="1:7">
      <c r="A131" s="6"/>
      <c r="B131" s="13"/>
      <c r="C131" s="5"/>
      <c r="D131" s="5"/>
      <c r="E131" s="5"/>
      <c r="F131" s="14"/>
      <c r="G131" s="14"/>
    </row>
    <row r="132" spans="1:7">
      <c r="A132" s="7"/>
      <c r="B132" s="13"/>
      <c r="E132" s="57" t="s">
        <v>99</v>
      </c>
      <c r="F132" s="57"/>
      <c r="G132" s="50">
        <f>SUM(G107:G130)</f>
        <v>117664935</v>
      </c>
    </row>
    <row r="133" spans="1:7">
      <c r="A133" s="25" t="s">
        <v>24</v>
      </c>
      <c r="B133" s="27"/>
      <c r="F133" s="15"/>
      <c r="G133" s="15"/>
    </row>
    <row r="134" spans="1:7">
      <c r="A134" s="7"/>
      <c r="B134" s="13"/>
      <c r="F134" s="15"/>
      <c r="G134" s="15"/>
    </row>
    <row r="135" spans="1:7">
      <c r="A135" s="8" t="s">
        <v>0</v>
      </c>
      <c r="B135" s="16" t="s">
        <v>1</v>
      </c>
      <c r="C135" s="8" t="s">
        <v>5</v>
      </c>
      <c r="D135" s="8" t="s">
        <v>2</v>
      </c>
      <c r="E135" s="8" t="s">
        <v>6</v>
      </c>
      <c r="F135" s="17" t="s">
        <v>3</v>
      </c>
      <c r="G135" s="17" t="s">
        <v>7</v>
      </c>
    </row>
    <row r="136" spans="1:7">
      <c r="A136" s="4"/>
      <c r="B136" s="18" t="s">
        <v>57</v>
      </c>
      <c r="C136" s="4"/>
      <c r="D136" s="4"/>
      <c r="E136" s="4"/>
      <c r="F136" s="10"/>
      <c r="G136" s="10"/>
    </row>
    <row r="137" spans="1:7">
      <c r="A137" s="19">
        <v>1</v>
      </c>
      <c r="B137" s="20" t="s">
        <v>9</v>
      </c>
      <c r="C137" s="19"/>
      <c r="D137" s="19" t="s">
        <v>4</v>
      </c>
      <c r="E137" s="19">
        <v>2709.71</v>
      </c>
      <c r="F137" s="21">
        <v>500</v>
      </c>
      <c r="G137" s="21">
        <f>F137*E137</f>
        <v>1354855</v>
      </c>
    </row>
    <row r="138" spans="1:7">
      <c r="A138" s="19">
        <v>2</v>
      </c>
      <c r="B138" s="20" t="s">
        <v>41</v>
      </c>
      <c r="C138" s="4" t="s">
        <v>101</v>
      </c>
      <c r="D138" s="19" t="s">
        <v>17</v>
      </c>
      <c r="E138" s="19">
        <v>235.26</v>
      </c>
      <c r="F138" s="21">
        <v>12000</v>
      </c>
      <c r="G138" s="21">
        <f>F138*E138</f>
        <v>2823120</v>
      </c>
    </row>
    <row r="139" spans="1:7">
      <c r="A139" s="4"/>
      <c r="B139" s="22" t="s">
        <v>25</v>
      </c>
      <c r="C139" s="1"/>
      <c r="D139" s="1"/>
      <c r="E139" s="1"/>
      <c r="F139" s="11"/>
      <c r="G139" s="11"/>
    </row>
    <row r="140" spans="1:7">
      <c r="A140" s="4">
        <v>1</v>
      </c>
      <c r="B140" s="4" t="s">
        <v>78</v>
      </c>
      <c r="C140" s="1"/>
      <c r="D140" s="1" t="s">
        <v>90</v>
      </c>
      <c r="E140" s="1">
        <v>4</v>
      </c>
      <c r="F140" s="11">
        <v>15750000</v>
      </c>
      <c r="G140" s="11">
        <f>F140*E140</f>
        <v>63000000</v>
      </c>
    </row>
    <row r="141" spans="1:7">
      <c r="A141" s="4"/>
      <c r="B141" s="22" t="s">
        <v>26</v>
      </c>
      <c r="C141" s="1"/>
      <c r="D141" s="1"/>
      <c r="E141" s="1"/>
      <c r="F141" s="11"/>
      <c r="G141" s="11"/>
    </row>
    <row r="142" spans="1:7">
      <c r="A142" s="4">
        <v>1</v>
      </c>
      <c r="B142" s="4" t="s">
        <v>32</v>
      </c>
      <c r="C142" s="1"/>
      <c r="D142" s="39" t="s">
        <v>4</v>
      </c>
      <c r="E142" s="1">
        <v>485.58</v>
      </c>
      <c r="F142" s="11">
        <v>135000</v>
      </c>
      <c r="G142" s="11">
        <f>F142*E142</f>
        <v>65553300</v>
      </c>
    </row>
    <row r="143" spans="1:7">
      <c r="A143" s="7"/>
      <c r="B143" s="26"/>
      <c r="F143" s="15"/>
      <c r="G143" s="15"/>
    </row>
    <row r="144" spans="1:7">
      <c r="A144" s="7"/>
      <c r="B144" s="26"/>
      <c r="E144" s="57" t="s">
        <v>99</v>
      </c>
      <c r="F144" s="57"/>
      <c r="G144" s="50">
        <f>SUM(G136:G142)</f>
        <v>132731275</v>
      </c>
    </row>
    <row r="145" spans="1:9">
      <c r="A145" s="24" t="s">
        <v>27</v>
      </c>
      <c r="B145" s="25"/>
      <c r="F145" s="15"/>
      <c r="G145" s="15"/>
    </row>
    <row r="146" spans="1:9">
      <c r="A146" s="7"/>
      <c r="B146" s="7"/>
      <c r="F146" s="15"/>
      <c r="G146" s="15"/>
    </row>
    <row r="147" spans="1:9">
      <c r="A147" s="8" t="s">
        <v>0</v>
      </c>
      <c r="B147" s="8" t="s">
        <v>1</v>
      </c>
      <c r="C147" s="8" t="s">
        <v>5</v>
      </c>
      <c r="D147" s="8" t="s">
        <v>2</v>
      </c>
      <c r="E147" s="8" t="s">
        <v>6</v>
      </c>
      <c r="F147" s="17" t="s">
        <v>3</v>
      </c>
      <c r="G147" s="17" t="s">
        <v>7</v>
      </c>
    </row>
    <row r="148" spans="1:9">
      <c r="A148" s="22"/>
      <c r="B148" s="18" t="s">
        <v>57</v>
      </c>
      <c r="C148" s="4"/>
      <c r="D148" s="4"/>
      <c r="E148" s="4"/>
      <c r="F148" s="10"/>
      <c r="G148" s="10"/>
    </row>
    <row r="149" spans="1:9">
      <c r="A149" s="4">
        <v>1</v>
      </c>
      <c r="B149" s="4" t="s">
        <v>9</v>
      </c>
      <c r="C149" s="4"/>
      <c r="D149" s="4" t="s">
        <v>4</v>
      </c>
      <c r="E149" s="4">
        <v>3062.39</v>
      </c>
      <c r="F149" s="10">
        <v>500</v>
      </c>
      <c r="G149" s="10">
        <f>F149*E149</f>
        <v>1531195</v>
      </c>
    </row>
    <row r="150" spans="1:9">
      <c r="A150" s="4">
        <v>2</v>
      </c>
      <c r="B150" s="7" t="s">
        <v>41</v>
      </c>
      <c r="C150" s="4" t="s">
        <v>101</v>
      </c>
      <c r="D150" s="4" t="s">
        <v>17</v>
      </c>
      <c r="E150" s="4">
        <v>240.88</v>
      </c>
      <c r="F150" s="10">
        <v>12000</v>
      </c>
      <c r="G150" s="10">
        <f>F150*E150</f>
        <v>2890560</v>
      </c>
    </row>
    <row r="151" spans="1:9">
      <c r="A151" s="4"/>
      <c r="B151" s="22" t="s">
        <v>28</v>
      </c>
      <c r="C151" s="1"/>
      <c r="D151" s="1"/>
      <c r="E151" s="1"/>
      <c r="F151" s="11"/>
      <c r="G151" s="11"/>
    </row>
    <row r="152" spans="1:9">
      <c r="A152" s="4">
        <v>1</v>
      </c>
      <c r="B152" s="12" t="s">
        <v>79</v>
      </c>
      <c r="C152" s="1"/>
      <c r="D152" s="39" t="s">
        <v>171</v>
      </c>
      <c r="E152" s="1">
        <v>2</v>
      </c>
      <c r="F152" s="11">
        <v>1900000</v>
      </c>
      <c r="G152" s="11">
        <f>E152*F152</f>
        <v>3800000</v>
      </c>
      <c r="I152" s="15"/>
    </row>
    <row r="153" spans="1:9">
      <c r="A153" s="4">
        <v>2</v>
      </c>
      <c r="B153" s="4" t="s">
        <v>80</v>
      </c>
      <c r="C153" s="1"/>
      <c r="D153" s="39" t="s">
        <v>171</v>
      </c>
      <c r="E153" s="1">
        <v>2</v>
      </c>
      <c r="F153" s="11">
        <v>12000000</v>
      </c>
      <c r="G153" s="11">
        <f>E153*F153</f>
        <v>24000000</v>
      </c>
    </row>
    <row r="154" spans="1:9">
      <c r="A154" s="4"/>
      <c r="B154" s="22" t="s">
        <v>29</v>
      </c>
      <c r="C154" s="1"/>
      <c r="D154" s="1"/>
      <c r="E154" s="1"/>
      <c r="F154" s="11"/>
      <c r="G154" s="11"/>
    </row>
    <row r="155" spans="1:9">
      <c r="A155" s="4">
        <v>1</v>
      </c>
      <c r="B155" s="4" t="s">
        <v>33</v>
      </c>
      <c r="C155" t="s">
        <v>172</v>
      </c>
      <c r="D155" s="39" t="s">
        <v>171</v>
      </c>
      <c r="E155" s="1"/>
      <c r="F155" s="11">
        <v>185000000</v>
      </c>
      <c r="G155" s="11">
        <f>F155</f>
        <v>185000000</v>
      </c>
    </row>
    <row r="156" spans="1:9">
      <c r="A156" s="4"/>
      <c r="B156" s="22" t="s">
        <v>30</v>
      </c>
      <c r="C156" s="39" t="s">
        <v>173</v>
      </c>
      <c r="D156" s="1"/>
      <c r="E156" s="1"/>
      <c r="F156" s="11"/>
      <c r="G156" s="42">
        <v>209830690</v>
      </c>
    </row>
    <row r="157" spans="1:9">
      <c r="A157" s="4">
        <v>1</v>
      </c>
      <c r="B157" s="22" t="s">
        <v>31</v>
      </c>
      <c r="C157" s="1"/>
      <c r="D157" s="1"/>
      <c r="E157" s="1"/>
      <c r="F157" s="11"/>
      <c r="G157" s="11"/>
    </row>
    <row r="158" spans="1:9">
      <c r="A158" s="40"/>
      <c r="B158" s="4" t="s">
        <v>32</v>
      </c>
      <c r="C158" s="1"/>
      <c r="D158" s="1"/>
      <c r="E158" s="1">
        <v>324.60000000000002</v>
      </c>
      <c r="F158" s="46">
        <v>135000</v>
      </c>
      <c r="G158" s="46">
        <f>F158*E158</f>
        <v>43821000</v>
      </c>
    </row>
    <row r="159" spans="1:9" s="38" customFormat="1">
      <c r="A159" s="40"/>
      <c r="B159" s="22" t="s">
        <v>185</v>
      </c>
      <c r="C159" s="39" t="s">
        <v>186</v>
      </c>
      <c r="D159" s="39" t="s">
        <v>90</v>
      </c>
      <c r="E159" s="39">
        <v>1</v>
      </c>
      <c r="F159" s="46">
        <v>23697000</v>
      </c>
      <c r="G159" s="46">
        <f>F159*E159</f>
        <v>23697000</v>
      </c>
    </row>
    <row r="160" spans="1:9">
      <c r="A160" s="7"/>
      <c r="B160" s="6"/>
      <c r="C160" s="5"/>
      <c r="D160" s="5"/>
      <c r="E160" s="5"/>
      <c r="F160" s="5"/>
      <c r="G160" s="5"/>
    </row>
    <row r="161" spans="1:7">
      <c r="A161" s="7"/>
      <c r="B161" s="6"/>
      <c r="C161" s="5"/>
      <c r="D161" s="5"/>
      <c r="E161" s="57" t="s">
        <v>99</v>
      </c>
      <c r="F161" s="57"/>
      <c r="G161" s="50">
        <f>SUM(G148:G158)</f>
        <v>470873445</v>
      </c>
    </row>
    <row r="162" spans="1:7">
      <c r="A162" s="24" t="s">
        <v>34</v>
      </c>
      <c r="B162" s="24"/>
    </row>
    <row r="163" spans="1:7">
      <c r="A163" s="7"/>
      <c r="B163" s="7"/>
    </row>
    <row r="164" spans="1:7">
      <c r="A164" s="8" t="s">
        <v>0</v>
      </c>
      <c r="B164" s="8" t="s">
        <v>1</v>
      </c>
      <c r="C164" s="8" t="s">
        <v>5</v>
      </c>
      <c r="D164" s="8" t="s">
        <v>2</v>
      </c>
      <c r="E164" s="8" t="s">
        <v>6</v>
      </c>
      <c r="F164" s="8" t="s">
        <v>3</v>
      </c>
      <c r="G164" s="8" t="s">
        <v>7</v>
      </c>
    </row>
    <row r="165" spans="1:7">
      <c r="A165" s="4"/>
      <c r="B165" s="9" t="s">
        <v>57</v>
      </c>
      <c r="C165" s="1"/>
      <c r="D165" s="1"/>
      <c r="E165" s="1"/>
      <c r="F165" s="11"/>
      <c r="G165" s="11"/>
    </row>
    <row r="166" spans="1:7">
      <c r="A166" s="4">
        <v>1</v>
      </c>
      <c r="B166" s="4" t="s">
        <v>9</v>
      </c>
      <c r="C166" s="1"/>
      <c r="D166" s="1" t="s">
        <v>4</v>
      </c>
      <c r="E166" s="1">
        <v>2985.72</v>
      </c>
      <c r="F166" s="11">
        <v>500</v>
      </c>
      <c r="G166" s="11">
        <f>F166*E166</f>
        <v>1492860</v>
      </c>
    </row>
    <row r="167" spans="1:7">
      <c r="A167" s="4">
        <v>2</v>
      </c>
      <c r="B167" s="4" t="s">
        <v>58</v>
      </c>
      <c r="C167" s="4" t="s">
        <v>101</v>
      </c>
      <c r="D167" s="1" t="s">
        <v>17</v>
      </c>
      <c r="E167">
        <f>42.41+86.12+9.35+65.72+31.15</f>
        <v>234.75</v>
      </c>
      <c r="F167" s="11">
        <v>12000</v>
      </c>
      <c r="G167" s="11">
        <f>F167*E167</f>
        <v>2817000</v>
      </c>
    </row>
    <row r="168" spans="1:7">
      <c r="A168" s="4"/>
      <c r="B168" s="9" t="s">
        <v>81</v>
      </c>
      <c r="C168" s="1"/>
      <c r="D168" s="1"/>
      <c r="E168" s="1"/>
      <c r="F168" s="11"/>
      <c r="G168" s="11"/>
    </row>
    <row r="169" spans="1:7">
      <c r="A169" s="4">
        <v>1</v>
      </c>
      <c r="B169" s="12" t="s">
        <v>103</v>
      </c>
      <c r="C169" s="1"/>
      <c r="D169" s="1" t="s">
        <v>92</v>
      </c>
      <c r="E169" s="1">
        <v>2328.4</v>
      </c>
      <c r="F169" s="11">
        <v>57500</v>
      </c>
      <c r="G169" s="11">
        <f>F169*E169</f>
        <v>133883000</v>
      </c>
    </row>
    <row r="170" spans="1:7">
      <c r="A170" s="4">
        <v>2</v>
      </c>
      <c r="B170" s="12" t="s">
        <v>82</v>
      </c>
      <c r="C170" s="1"/>
      <c r="D170" s="1" t="s">
        <v>83</v>
      </c>
      <c r="E170" s="1">
        <f>E169+E172</f>
        <v>2386.61</v>
      </c>
      <c r="F170" s="11">
        <v>63000</v>
      </c>
      <c r="G170" s="11">
        <f>(E170*0.2*11)*F170/50</f>
        <v>6615682.9199999999</v>
      </c>
    </row>
    <row r="171" spans="1:7">
      <c r="A171" s="4">
        <v>3</v>
      </c>
      <c r="B171" s="12" t="s">
        <v>84</v>
      </c>
      <c r="C171" s="1"/>
      <c r="D171" s="1"/>
      <c r="E171" s="1">
        <v>228</v>
      </c>
      <c r="F171" s="11">
        <v>230000</v>
      </c>
      <c r="G171" s="11">
        <f>F171*E171</f>
        <v>52440000</v>
      </c>
    </row>
    <row r="172" spans="1:7">
      <c r="A172" s="4">
        <v>4</v>
      </c>
      <c r="B172" s="12" t="s">
        <v>85</v>
      </c>
      <c r="C172" s="1"/>
      <c r="D172" s="1" t="s">
        <v>17</v>
      </c>
      <c r="E172" s="1">
        <v>58.21</v>
      </c>
      <c r="F172" s="23">
        <v>200000</v>
      </c>
      <c r="G172" s="11">
        <f>F172*E172</f>
        <v>11642000</v>
      </c>
    </row>
    <row r="173" spans="1:7">
      <c r="A173" s="4">
        <v>5</v>
      </c>
      <c r="B173" s="4" t="s">
        <v>97</v>
      </c>
      <c r="C173" s="1"/>
      <c r="D173" s="1" t="s">
        <v>92</v>
      </c>
      <c r="E173" s="1">
        <f>228*5</f>
        <v>1140</v>
      </c>
      <c r="F173" s="11">
        <v>75000</v>
      </c>
      <c r="G173" s="11">
        <f>(E173*0.2*10)*F173</f>
        <v>171000000</v>
      </c>
    </row>
    <row r="174" spans="1:7">
      <c r="A174" s="4"/>
      <c r="B174" s="9" t="s">
        <v>86</v>
      </c>
      <c r="C174" s="1"/>
      <c r="D174" s="1"/>
      <c r="E174" s="1"/>
      <c r="F174" s="11"/>
      <c r="G174" s="11"/>
    </row>
    <row r="175" spans="1:7">
      <c r="A175" s="4"/>
      <c r="B175" s="4" t="s">
        <v>104</v>
      </c>
      <c r="C175" s="1"/>
      <c r="D175" s="1" t="s">
        <v>92</v>
      </c>
      <c r="E175" s="1">
        <v>1780.8</v>
      </c>
      <c r="F175" s="11">
        <v>57500</v>
      </c>
      <c r="G175" s="11">
        <f>F175*E175</f>
        <v>102396000</v>
      </c>
    </row>
    <row r="176" spans="1:7">
      <c r="A176" s="4"/>
      <c r="B176" s="4" t="s">
        <v>48</v>
      </c>
      <c r="C176" s="1"/>
      <c r="D176" s="1" t="s">
        <v>83</v>
      </c>
      <c r="E176" s="1">
        <f>E175+E177</f>
        <v>1825.32</v>
      </c>
      <c r="F176" s="11">
        <v>63000</v>
      </c>
      <c r="G176" s="11">
        <f>(E176*0.2*11)*F176/50</f>
        <v>5059787.04</v>
      </c>
    </row>
    <row r="177" spans="1:7">
      <c r="A177" s="4"/>
      <c r="B177" s="4" t="s">
        <v>85</v>
      </c>
      <c r="C177" s="1"/>
      <c r="D177" s="1" t="s">
        <v>4</v>
      </c>
      <c r="E177" s="1">
        <v>44.52</v>
      </c>
      <c r="F177" s="11">
        <v>200000</v>
      </c>
      <c r="G177" s="11">
        <f>F177*E177</f>
        <v>8904000</v>
      </c>
    </row>
    <row r="178" spans="1:7">
      <c r="A178" s="4"/>
      <c r="B178" s="4" t="s">
        <v>97</v>
      </c>
      <c r="C178" s="1"/>
      <c r="D178" s="1" t="s">
        <v>92</v>
      </c>
      <c r="E178" s="1">
        <f>E176*5</f>
        <v>9126.6</v>
      </c>
      <c r="F178" s="11">
        <v>75000</v>
      </c>
      <c r="G178" s="11">
        <f>(E178*0.2*10)*F178</f>
        <v>1368990000</v>
      </c>
    </row>
    <row r="179" spans="1:7">
      <c r="A179" s="4"/>
      <c r="B179" s="4"/>
      <c r="C179" s="1"/>
      <c r="D179" s="1"/>
      <c r="E179" s="1"/>
      <c r="F179" s="11"/>
      <c r="G179" s="11"/>
    </row>
    <row r="180" spans="1:7">
      <c r="A180" s="4"/>
      <c r="B180" s="9" t="s">
        <v>88</v>
      </c>
      <c r="C180" s="1"/>
      <c r="D180" s="1"/>
      <c r="E180" s="1"/>
      <c r="F180" s="11"/>
      <c r="G180" s="11"/>
    </row>
    <row r="181" spans="1:7">
      <c r="A181" s="4"/>
      <c r="B181" s="12" t="s">
        <v>87</v>
      </c>
      <c r="C181" s="1"/>
      <c r="D181" s="1"/>
      <c r="E181" s="1">
        <f>420.24*0.5</f>
        <v>210.12</v>
      </c>
      <c r="F181" s="11">
        <v>15000</v>
      </c>
      <c r="G181" s="11">
        <f t="shared" ref="G181:G186" si="3">F181*E181</f>
        <v>3151800</v>
      </c>
    </row>
    <row r="182" spans="1:7">
      <c r="A182" s="4"/>
      <c r="B182" s="12" t="s">
        <v>91</v>
      </c>
      <c r="C182" s="1"/>
      <c r="D182" s="1" t="s">
        <v>92</v>
      </c>
      <c r="E182" s="39">
        <f>808.47*0.05</f>
        <v>40.423500000000004</v>
      </c>
      <c r="F182" s="11">
        <v>8625000</v>
      </c>
      <c r="G182" s="11">
        <f t="shared" si="3"/>
        <v>348652687.50000006</v>
      </c>
    </row>
    <row r="183" spans="1:7">
      <c r="A183" s="4"/>
      <c r="B183" s="12" t="s">
        <v>94</v>
      </c>
      <c r="C183" s="1"/>
      <c r="D183" s="1" t="s">
        <v>93</v>
      </c>
      <c r="E183" s="1">
        <v>48</v>
      </c>
      <c r="F183" s="11">
        <v>13000</v>
      </c>
      <c r="G183" s="11">
        <f t="shared" si="3"/>
        <v>624000</v>
      </c>
    </row>
    <row r="184" spans="1:7">
      <c r="A184" s="4"/>
      <c r="B184" s="12" t="s">
        <v>95</v>
      </c>
      <c r="C184" s="1"/>
      <c r="D184" s="1" t="s">
        <v>93</v>
      </c>
      <c r="E184" s="1">
        <v>56</v>
      </c>
      <c r="F184" s="11">
        <v>20000</v>
      </c>
      <c r="G184" s="11">
        <f t="shared" si="3"/>
        <v>1120000</v>
      </c>
    </row>
    <row r="185" spans="1:7">
      <c r="A185" s="4"/>
      <c r="B185" s="4" t="s">
        <v>40</v>
      </c>
      <c r="C185" s="1"/>
      <c r="D185" s="1" t="s">
        <v>90</v>
      </c>
      <c r="E185" s="1">
        <v>17</v>
      </c>
      <c r="F185" s="11">
        <v>385000</v>
      </c>
      <c r="G185" s="11">
        <f t="shared" si="3"/>
        <v>6545000</v>
      </c>
    </row>
    <row r="186" spans="1:7">
      <c r="A186" s="4"/>
      <c r="B186" s="4" t="s">
        <v>97</v>
      </c>
      <c r="C186" s="1"/>
      <c r="D186" s="1" t="s">
        <v>92</v>
      </c>
      <c r="E186" s="1">
        <f>E188*5</f>
        <v>186</v>
      </c>
      <c r="F186" s="11">
        <v>75000</v>
      </c>
      <c r="G186" s="11">
        <f t="shared" si="3"/>
        <v>13950000</v>
      </c>
    </row>
    <row r="187" spans="1:7">
      <c r="A187" s="4"/>
      <c r="B187" s="40" t="s">
        <v>110</v>
      </c>
      <c r="C187" s="39" t="s">
        <v>174</v>
      </c>
      <c r="D187" s="1"/>
      <c r="E187" s="1">
        <v>90.84</v>
      </c>
      <c r="F187" s="11">
        <v>270000</v>
      </c>
      <c r="G187" s="11">
        <f>0.348*F187</f>
        <v>93960</v>
      </c>
    </row>
    <row r="188" spans="1:7" s="38" customFormat="1">
      <c r="A188" s="40"/>
      <c r="B188" s="40" t="s">
        <v>111</v>
      </c>
      <c r="C188" s="39"/>
      <c r="D188" s="39"/>
      <c r="E188" s="39">
        <v>37.200000000000003</v>
      </c>
      <c r="F188" s="42">
        <v>63000</v>
      </c>
      <c r="G188" s="42">
        <f>F188*E188</f>
        <v>2343600</v>
      </c>
    </row>
    <row r="189" spans="1:7" s="38" customFormat="1">
      <c r="A189" s="40"/>
      <c r="B189" s="40" t="s">
        <v>85</v>
      </c>
      <c r="C189" s="39"/>
      <c r="D189" s="39"/>
      <c r="E189" s="39">
        <f>248*0.5*0.3</f>
        <v>37.199999999999996</v>
      </c>
      <c r="F189" s="42">
        <v>200000</v>
      </c>
      <c r="G189" s="42">
        <f>F189*E189</f>
        <v>7439999.9999999991</v>
      </c>
    </row>
    <row r="190" spans="1:7" s="38" customFormat="1">
      <c r="A190" s="40"/>
      <c r="B190" s="40"/>
      <c r="C190" s="39"/>
      <c r="D190" s="39"/>
      <c r="E190" s="39"/>
      <c r="F190" s="42"/>
      <c r="G190" s="42"/>
    </row>
    <row r="191" spans="1:7">
      <c r="A191" s="4"/>
      <c r="B191" s="9" t="s">
        <v>89</v>
      </c>
      <c r="C191" s="39" t="s">
        <v>167</v>
      </c>
      <c r="D191" s="1"/>
      <c r="E191" s="1"/>
      <c r="F191" s="11"/>
      <c r="G191" s="42">
        <v>209830690</v>
      </c>
    </row>
    <row r="192" spans="1:7">
      <c r="A192" s="1"/>
      <c r="B192" s="2" t="s">
        <v>100</v>
      </c>
      <c r="C192" s="1"/>
      <c r="D192" s="1"/>
      <c r="E192" s="1">
        <v>86.96</v>
      </c>
      <c r="F192" s="42">
        <f>135000+((86.96*0.15*11)*63000/50)+((86.96*0.15*10)*75000)</f>
        <v>10098789.84</v>
      </c>
      <c r="G192" s="42">
        <f>F192</f>
        <v>10098789.84</v>
      </c>
    </row>
    <row r="193" spans="1:7" s="38" customFormat="1">
      <c r="A193" s="39"/>
      <c r="B193" s="2"/>
      <c r="C193" s="39"/>
      <c r="D193" s="39"/>
      <c r="E193" s="39"/>
      <c r="F193" s="39"/>
      <c r="G193" s="39"/>
    </row>
    <row r="194" spans="1:7" s="38" customFormat="1">
      <c r="A194" s="39"/>
      <c r="B194" s="2"/>
      <c r="C194" s="39"/>
      <c r="D194" s="39"/>
      <c r="E194" s="58" t="s">
        <v>99</v>
      </c>
      <c r="F194" s="59"/>
      <c r="G194" s="50">
        <f>SUM(G166:G193)</f>
        <v>2469090857.3000002</v>
      </c>
    </row>
    <row r="195" spans="1:7" s="38" customFormat="1">
      <c r="A195" s="39"/>
      <c r="B195" s="2"/>
      <c r="C195" s="39"/>
      <c r="D195" s="39"/>
      <c r="E195" s="39"/>
      <c r="F195" s="39"/>
      <c r="G195" s="39"/>
    </row>
    <row r="196" spans="1:7" s="38" customFormat="1">
      <c r="A196" s="39"/>
      <c r="B196" s="2" t="s">
        <v>117</v>
      </c>
      <c r="C196" s="39"/>
      <c r="D196" s="39"/>
      <c r="E196" s="39"/>
      <c r="F196" s="39"/>
      <c r="G196" s="39"/>
    </row>
    <row r="197" spans="1:7" s="38" customFormat="1">
      <c r="A197" s="39">
        <v>1</v>
      </c>
      <c r="B197" s="39" t="s">
        <v>118</v>
      </c>
      <c r="C197" s="39"/>
      <c r="D197" s="39"/>
      <c r="E197" s="39">
        <v>10</v>
      </c>
      <c r="F197" s="46">
        <v>14000</v>
      </c>
      <c r="G197" s="46">
        <f>F197*E197</f>
        <v>140000</v>
      </c>
    </row>
    <row r="198" spans="1:7" s="38" customFormat="1">
      <c r="A198" s="39">
        <v>2</v>
      </c>
      <c r="B198" s="39" t="s">
        <v>119</v>
      </c>
      <c r="C198" s="39" t="s">
        <v>120</v>
      </c>
      <c r="D198" s="39" t="s">
        <v>121</v>
      </c>
      <c r="E198" s="39">
        <v>25</v>
      </c>
      <c r="F198" s="46">
        <v>175000</v>
      </c>
      <c r="G198" s="46">
        <f t="shared" ref="G198:G206" si="4">F198*E198</f>
        <v>4375000</v>
      </c>
    </row>
    <row r="199" spans="1:7" s="38" customFormat="1">
      <c r="A199" s="39">
        <v>3</v>
      </c>
      <c r="B199" s="39" t="s">
        <v>122</v>
      </c>
      <c r="C199" s="39" t="s">
        <v>120</v>
      </c>
      <c r="D199" s="39" t="s">
        <v>121</v>
      </c>
      <c r="E199" s="39">
        <v>30</v>
      </c>
      <c r="F199" s="46">
        <v>175000</v>
      </c>
      <c r="G199" s="46">
        <f t="shared" si="4"/>
        <v>5250000</v>
      </c>
    </row>
    <row r="200" spans="1:7" s="38" customFormat="1">
      <c r="A200" s="39">
        <v>4</v>
      </c>
      <c r="B200" s="39" t="s">
        <v>123</v>
      </c>
      <c r="C200" s="39" t="s">
        <v>120</v>
      </c>
      <c r="D200" s="39" t="s">
        <v>121</v>
      </c>
      <c r="E200" s="39">
        <v>16</v>
      </c>
      <c r="F200" s="46">
        <v>350000</v>
      </c>
      <c r="G200" s="46">
        <f t="shared" si="4"/>
        <v>5600000</v>
      </c>
    </row>
    <row r="201" spans="1:7" s="38" customFormat="1">
      <c r="A201" s="39">
        <v>5</v>
      </c>
      <c r="B201" s="39" t="s">
        <v>125</v>
      </c>
      <c r="C201" s="39" t="s">
        <v>124</v>
      </c>
      <c r="D201" s="39" t="s">
        <v>121</v>
      </c>
      <c r="E201" s="39">
        <v>40</v>
      </c>
      <c r="F201" s="46">
        <v>150000</v>
      </c>
      <c r="G201" s="46">
        <f t="shared" si="4"/>
        <v>6000000</v>
      </c>
    </row>
    <row r="202" spans="1:7" s="38" customFormat="1">
      <c r="A202" s="39">
        <v>6</v>
      </c>
      <c r="B202" s="39" t="s">
        <v>126</v>
      </c>
      <c r="C202" s="39" t="s">
        <v>219</v>
      </c>
      <c r="D202" s="39" t="s">
        <v>127</v>
      </c>
      <c r="E202" s="39">
        <v>300</v>
      </c>
      <c r="F202" s="46">
        <v>3000</v>
      </c>
      <c r="G202" s="46">
        <f t="shared" si="4"/>
        <v>900000</v>
      </c>
    </row>
    <row r="203" spans="1:7">
      <c r="A203" s="39">
        <v>7</v>
      </c>
      <c r="B203" s="39" t="s">
        <v>128</v>
      </c>
      <c r="C203" s="39" t="s">
        <v>124</v>
      </c>
      <c r="D203" s="39" t="s">
        <v>121</v>
      </c>
      <c r="E203" s="39">
        <v>35</v>
      </c>
      <c r="F203" s="46">
        <v>350000</v>
      </c>
      <c r="G203" s="46">
        <f t="shared" si="4"/>
        <v>12250000</v>
      </c>
    </row>
    <row r="204" spans="1:7">
      <c r="A204" s="39">
        <v>8</v>
      </c>
      <c r="B204" s="39" t="s">
        <v>129</v>
      </c>
      <c r="C204" s="39" t="s">
        <v>124</v>
      </c>
      <c r="D204" s="39" t="s">
        <v>121</v>
      </c>
      <c r="E204" s="39">
        <v>25</v>
      </c>
      <c r="F204" s="46">
        <v>190000</v>
      </c>
      <c r="G204" s="46">
        <f t="shared" si="4"/>
        <v>4750000</v>
      </c>
    </row>
    <row r="205" spans="1:7" s="38" customFormat="1">
      <c r="A205" s="40">
        <v>9</v>
      </c>
      <c r="B205" s="40" t="s">
        <v>216</v>
      </c>
      <c r="C205" s="39" t="s">
        <v>218</v>
      </c>
      <c r="D205" s="39"/>
      <c r="E205" s="39">
        <v>7</v>
      </c>
      <c r="F205" s="46">
        <v>150000</v>
      </c>
      <c r="G205" s="46">
        <f t="shared" si="4"/>
        <v>1050000</v>
      </c>
    </row>
    <row r="206" spans="1:7" s="38" customFormat="1">
      <c r="A206" s="40">
        <v>10</v>
      </c>
      <c r="B206" s="40" t="s">
        <v>217</v>
      </c>
      <c r="C206" s="39" t="s">
        <v>219</v>
      </c>
      <c r="D206" s="39" t="s">
        <v>220</v>
      </c>
      <c r="E206" s="39">
        <v>80</v>
      </c>
      <c r="F206" s="46">
        <v>15000</v>
      </c>
      <c r="G206" s="46">
        <f t="shared" si="4"/>
        <v>1200000</v>
      </c>
    </row>
    <row r="207" spans="1:7" s="38" customFormat="1">
      <c r="A207" s="41"/>
      <c r="B207" s="41"/>
      <c r="C207" s="41"/>
      <c r="D207" s="41"/>
      <c r="E207" s="41"/>
      <c r="F207" s="47"/>
      <c r="G207" s="47"/>
    </row>
    <row r="208" spans="1:7" s="38" customFormat="1">
      <c r="A208" s="39"/>
      <c r="B208" s="22" t="s">
        <v>176</v>
      </c>
      <c r="C208" s="39"/>
      <c r="D208" s="39"/>
      <c r="E208" s="39"/>
      <c r="F208" s="46"/>
      <c r="G208" s="46"/>
    </row>
    <row r="209" spans="1:7" s="38" customFormat="1">
      <c r="A209" s="39">
        <v>1</v>
      </c>
      <c r="B209" s="40" t="s">
        <v>177</v>
      </c>
      <c r="C209" s="39"/>
      <c r="D209" s="40" t="s">
        <v>184</v>
      </c>
      <c r="E209" s="39">
        <v>5</v>
      </c>
      <c r="F209" s="46">
        <v>2250000</v>
      </c>
      <c r="G209" s="46">
        <f>F209*E209*6</f>
        <v>67500000</v>
      </c>
    </row>
    <row r="210" spans="1:7" s="38" customFormat="1">
      <c r="A210" s="39">
        <v>2</v>
      </c>
      <c r="B210" s="40" t="s">
        <v>178</v>
      </c>
      <c r="C210" s="39"/>
      <c r="D210" s="40" t="s">
        <v>184</v>
      </c>
      <c r="E210" s="39">
        <v>65</v>
      </c>
      <c r="F210" s="46">
        <v>1650000</v>
      </c>
      <c r="G210" s="46">
        <f>F210*E210*6</f>
        <v>643500000</v>
      </c>
    </row>
    <row r="211" spans="1:7" s="38" customFormat="1">
      <c r="A211" s="39">
        <v>3</v>
      </c>
      <c r="B211" s="40" t="s">
        <v>179</v>
      </c>
      <c r="C211" s="39"/>
      <c r="D211" s="40" t="s">
        <v>184</v>
      </c>
      <c r="E211" s="39">
        <v>9</v>
      </c>
      <c r="F211" s="46">
        <v>1950000</v>
      </c>
      <c r="G211" s="46">
        <f>F211*E211*6</f>
        <v>105300000</v>
      </c>
    </row>
    <row r="212" spans="1:7" s="38" customFormat="1">
      <c r="A212" s="39">
        <v>4</v>
      </c>
      <c r="B212" s="39" t="s">
        <v>180</v>
      </c>
      <c r="C212" s="39"/>
      <c r="D212" s="39" t="s">
        <v>184</v>
      </c>
      <c r="E212" s="39">
        <v>4</v>
      </c>
      <c r="F212" s="46">
        <v>1800000</v>
      </c>
      <c r="G212" s="46">
        <f>F212*E212*6</f>
        <v>43200000</v>
      </c>
    </row>
    <row r="213" spans="1:7" s="38" customFormat="1">
      <c r="A213" s="44">
        <v>5</v>
      </c>
      <c r="B213" s="40" t="s">
        <v>183</v>
      </c>
      <c r="C213" s="39"/>
      <c r="D213" s="40" t="s">
        <v>184</v>
      </c>
      <c r="E213" s="40">
        <v>6</v>
      </c>
      <c r="F213" s="46">
        <v>2100000</v>
      </c>
      <c r="G213" s="46">
        <f>F213*E213*6</f>
        <v>75600000</v>
      </c>
    </row>
    <row r="214" spans="1:7" s="38" customFormat="1">
      <c r="A214" s="41"/>
      <c r="B214" s="41"/>
      <c r="C214" s="41"/>
      <c r="D214" s="41"/>
      <c r="E214" s="41"/>
      <c r="F214" s="47"/>
      <c r="G214" s="47"/>
    </row>
    <row r="215" spans="1:7" s="38" customFormat="1">
      <c r="A215" s="41"/>
      <c r="B215" s="41"/>
      <c r="C215" s="41"/>
      <c r="D215" s="41"/>
      <c r="E215" s="41"/>
      <c r="F215" s="47"/>
      <c r="G215" s="47"/>
    </row>
    <row r="216" spans="1:7" s="38" customFormat="1">
      <c r="A216" s="41"/>
      <c r="B216" s="41"/>
      <c r="C216" s="41"/>
      <c r="D216" s="41"/>
      <c r="E216" s="60" t="s">
        <v>181</v>
      </c>
      <c r="F216" s="60"/>
      <c r="G216" s="46">
        <f>SUM(G209:G213)</f>
        <v>935100000</v>
      </c>
    </row>
    <row r="217" spans="1:7" s="38" customFormat="1">
      <c r="A217" s="41"/>
      <c r="B217" s="41"/>
      <c r="C217" s="41"/>
      <c r="D217" s="41"/>
      <c r="E217" s="41"/>
      <c r="F217" s="47"/>
      <c r="G217" s="47"/>
    </row>
    <row r="218" spans="1:7" s="38" customFormat="1">
      <c r="A218" s="41"/>
      <c r="B218" s="41"/>
      <c r="C218" s="41"/>
      <c r="D218" s="41"/>
      <c r="E218" s="58" t="s">
        <v>182</v>
      </c>
      <c r="F218" s="59"/>
      <c r="G218" s="51">
        <f>SUM(G197:G206)</f>
        <v>41515000</v>
      </c>
    </row>
    <row r="219" spans="1:7">
      <c r="A219" s="38"/>
      <c r="B219" s="38"/>
      <c r="C219" s="38"/>
      <c r="D219" s="38"/>
      <c r="E219" s="57" t="s">
        <v>105</v>
      </c>
      <c r="F219" s="57"/>
      <c r="G219" s="50">
        <f>SUM(G53,G59,G102,G132,G144,G161,G194,G216,G218)</f>
        <v>7971217940.1940794</v>
      </c>
    </row>
    <row r="220" spans="1:7">
      <c r="A220" s="38"/>
      <c r="B220" s="38"/>
      <c r="C220" s="38"/>
      <c r="D220" s="38"/>
      <c r="E220" s="57" t="s">
        <v>106</v>
      </c>
      <c r="F220" s="57"/>
      <c r="G220" s="50">
        <f>10%*G219</f>
        <v>797121794.01940799</v>
      </c>
    </row>
    <row r="221" spans="1:7">
      <c r="A221" s="38"/>
      <c r="B221" s="38"/>
      <c r="C221" s="38"/>
      <c r="D221" s="38"/>
      <c r="E221" s="57" t="s">
        <v>107</v>
      </c>
      <c r="F221" s="57"/>
      <c r="G221" s="52">
        <f>G219+G220</f>
        <v>8768339734.2134876</v>
      </c>
    </row>
    <row r="222" spans="1:7">
      <c r="G222" s="28"/>
    </row>
  </sheetData>
  <mergeCells count="13">
    <mergeCell ref="A2:B2"/>
    <mergeCell ref="E53:F53"/>
    <mergeCell ref="E59:F59"/>
    <mergeCell ref="E102:F102"/>
    <mergeCell ref="E221:F221"/>
    <mergeCell ref="E132:F132"/>
    <mergeCell ref="E144:F144"/>
    <mergeCell ref="E161:F161"/>
    <mergeCell ref="E219:F219"/>
    <mergeCell ref="E220:F220"/>
    <mergeCell ref="E194:F194"/>
    <mergeCell ref="E218:F218"/>
    <mergeCell ref="E216:F21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tabSelected="1" topLeftCell="A12" workbookViewId="0">
      <selection activeCell="F40" sqref="F40"/>
    </sheetView>
  </sheetViews>
  <sheetFormatPr defaultRowHeight="15"/>
  <cols>
    <col min="2" max="2" width="26.85546875" customWidth="1"/>
    <col min="3" max="3" width="14" customWidth="1"/>
    <col min="4" max="4" width="11.28515625" customWidth="1"/>
    <col min="5" max="5" width="18" customWidth="1"/>
    <col min="6" max="6" width="17.5703125" customWidth="1"/>
  </cols>
  <sheetData>
    <row r="2" spans="2:6">
      <c r="B2" s="38" t="s">
        <v>187</v>
      </c>
    </row>
    <row r="3" spans="2:6" s="38" customFormat="1"/>
    <row r="4" spans="2:6" s="38" customFormat="1">
      <c r="B4" s="63" t="s">
        <v>190</v>
      </c>
      <c r="C4" s="63" t="s">
        <v>191</v>
      </c>
      <c r="D4" s="63" t="s">
        <v>192</v>
      </c>
      <c r="E4" s="63" t="s">
        <v>193</v>
      </c>
      <c r="F4" s="63" t="s">
        <v>194</v>
      </c>
    </row>
    <row r="5" spans="2:6">
      <c r="B5" s="62" t="s">
        <v>188</v>
      </c>
      <c r="C5" s="62"/>
      <c r="D5" s="62"/>
      <c r="E5" s="62"/>
      <c r="F5" s="62"/>
    </row>
    <row r="6" spans="2:6">
      <c r="B6" s="39" t="s">
        <v>189</v>
      </c>
      <c r="C6" s="39">
        <v>1</v>
      </c>
      <c r="D6" s="39"/>
      <c r="E6" s="46">
        <v>5876401</v>
      </c>
      <c r="F6" s="46">
        <f>E6</f>
        <v>5876401</v>
      </c>
    </row>
    <row r="7" spans="2:6">
      <c r="B7" s="40" t="s">
        <v>195</v>
      </c>
      <c r="C7" s="39">
        <v>1</v>
      </c>
      <c r="D7" s="39"/>
      <c r="E7" s="46">
        <v>2050232801</v>
      </c>
      <c r="F7" s="46">
        <v>2050232801</v>
      </c>
    </row>
    <row r="8" spans="2:6">
      <c r="B8" s="40" t="s">
        <v>196</v>
      </c>
      <c r="C8" s="39">
        <v>1</v>
      </c>
      <c r="D8" s="39"/>
      <c r="E8" s="46">
        <v>39759917</v>
      </c>
      <c r="F8" s="46">
        <v>39759917</v>
      </c>
    </row>
    <row r="9" spans="2:6">
      <c r="B9" s="40" t="s">
        <v>197</v>
      </c>
      <c r="C9" s="39">
        <v>1</v>
      </c>
      <c r="D9" s="39"/>
      <c r="E9" s="46">
        <v>659580130</v>
      </c>
      <c r="F9" s="46">
        <v>659580130</v>
      </c>
    </row>
    <row r="10" spans="2:6">
      <c r="B10" s="40" t="s">
        <v>198</v>
      </c>
      <c r="C10" s="39">
        <v>1</v>
      </c>
      <c r="D10" s="39"/>
      <c r="E10" s="46">
        <v>109451874</v>
      </c>
      <c r="F10" s="46">
        <v>109451874</v>
      </c>
    </row>
    <row r="11" spans="2:6">
      <c r="B11" s="40" t="s">
        <v>199</v>
      </c>
      <c r="C11" s="39"/>
      <c r="D11" s="39"/>
      <c r="E11" s="46">
        <v>116852460</v>
      </c>
      <c r="F11" s="46">
        <v>116852460</v>
      </c>
    </row>
    <row r="12" spans="2:6">
      <c r="B12" s="39"/>
      <c r="C12" s="39"/>
      <c r="D12" s="39"/>
      <c r="E12" s="46"/>
      <c r="F12" s="46"/>
    </row>
    <row r="13" spans="2:6">
      <c r="B13" s="8" t="s">
        <v>200</v>
      </c>
      <c r="C13" s="39">
        <v>1</v>
      </c>
      <c r="D13" s="39"/>
      <c r="E13" s="46">
        <v>211055690</v>
      </c>
      <c r="F13" s="46">
        <v>211055690</v>
      </c>
    </row>
    <row r="14" spans="2:6">
      <c r="B14" s="39"/>
      <c r="C14" s="39"/>
      <c r="D14" s="39"/>
      <c r="E14" s="46"/>
      <c r="F14" s="46"/>
    </row>
    <row r="15" spans="2:6">
      <c r="B15" s="62" t="s">
        <v>201</v>
      </c>
      <c r="C15" s="62"/>
      <c r="D15" s="62"/>
      <c r="E15" s="62"/>
      <c r="F15" s="62"/>
    </row>
    <row r="16" spans="2:6">
      <c r="B16" s="39" t="s">
        <v>57</v>
      </c>
      <c r="C16" s="39"/>
      <c r="D16" s="39"/>
      <c r="E16" s="46">
        <v>5000000</v>
      </c>
      <c r="F16" s="46">
        <f>E16</f>
        <v>5000000</v>
      </c>
    </row>
    <row r="17" spans="2:6" s="38" customFormat="1">
      <c r="B17" s="39" t="s">
        <v>202</v>
      </c>
      <c r="C17" s="39"/>
      <c r="D17" s="39"/>
      <c r="E17" s="46">
        <v>204830690</v>
      </c>
      <c r="F17" s="46">
        <v>204830690</v>
      </c>
    </row>
    <row r="18" spans="2:6">
      <c r="B18" s="62" t="s">
        <v>203</v>
      </c>
      <c r="C18" s="62"/>
      <c r="D18" s="62"/>
      <c r="E18" s="62"/>
      <c r="F18" s="62"/>
    </row>
    <row r="19" spans="2:6">
      <c r="B19" s="40" t="s">
        <v>57</v>
      </c>
      <c r="C19" s="39"/>
      <c r="D19" s="39"/>
      <c r="E19" s="46">
        <v>4714935</v>
      </c>
      <c r="F19" s="46">
        <v>4714935</v>
      </c>
    </row>
    <row r="20" spans="2:6">
      <c r="B20" s="40" t="s">
        <v>204</v>
      </c>
      <c r="C20" s="39">
        <v>3</v>
      </c>
      <c r="D20" s="39" t="s">
        <v>90</v>
      </c>
      <c r="E20" s="61">
        <v>30000000</v>
      </c>
      <c r="F20" s="46">
        <f>E20*C20</f>
        <v>90000000</v>
      </c>
    </row>
    <row r="21" spans="2:6">
      <c r="B21" s="40" t="s">
        <v>205</v>
      </c>
      <c r="C21" s="39"/>
      <c r="D21" s="39"/>
      <c r="E21" s="61">
        <v>22950000</v>
      </c>
      <c r="F21" s="46">
        <f>E21</f>
        <v>22950000</v>
      </c>
    </row>
    <row r="22" spans="2:6">
      <c r="B22" s="62" t="s">
        <v>206</v>
      </c>
      <c r="C22" s="62"/>
      <c r="D22" s="62"/>
      <c r="E22" s="62"/>
      <c r="F22" s="62"/>
    </row>
    <row r="23" spans="2:6">
      <c r="B23" s="40" t="s">
        <v>207</v>
      </c>
      <c r="C23" s="39"/>
      <c r="D23" s="39"/>
      <c r="E23" s="46">
        <v>132731275</v>
      </c>
      <c r="F23" s="46">
        <v>132731275</v>
      </c>
    </row>
    <row r="24" spans="2:6">
      <c r="B24" s="62" t="s">
        <v>208</v>
      </c>
      <c r="C24" s="62"/>
      <c r="D24" s="62"/>
      <c r="E24" s="62"/>
      <c r="F24" s="62"/>
    </row>
    <row r="25" spans="2:6">
      <c r="B25" s="39" t="s">
        <v>189</v>
      </c>
      <c r="C25" s="39"/>
      <c r="D25" s="39"/>
      <c r="E25" s="46">
        <v>4421755</v>
      </c>
      <c r="F25" s="46">
        <f>E25</f>
        <v>4421755</v>
      </c>
    </row>
    <row r="26" spans="2:6">
      <c r="B26" s="39" t="s">
        <v>209</v>
      </c>
      <c r="C26" s="39"/>
      <c r="D26" s="39"/>
      <c r="E26" s="46">
        <v>27800000</v>
      </c>
      <c r="F26" s="46">
        <v>27800000</v>
      </c>
    </row>
    <row r="27" spans="2:6">
      <c r="B27" s="39" t="s">
        <v>210</v>
      </c>
      <c r="C27" s="39"/>
      <c r="D27" s="39"/>
      <c r="E27" s="46">
        <v>185000000</v>
      </c>
      <c r="F27" s="46">
        <f>E27</f>
        <v>185000000</v>
      </c>
    </row>
    <row r="28" spans="2:6">
      <c r="B28" s="39" t="s">
        <v>211</v>
      </c>
      <c r="C28" s="39"/>
      <c r="D28" s="39"/>
      <c r="E28" s="46">
        <v>209830690</v>
      </c>
      <c r="F28" s="46">
        <v>209830690</v>
      </c>
    </row>
    <row r="29" spans="2:6">
      <c r="B29" s="40" t="s">
        <v>212</v>
      </c>
      <c r="C29" s="39"/>
      <c r="D29" s="39"/>
      <c r="E29" s="61">
        <v>43821000</v>
      </c>
      <c r="F29" s="46">
        <f>E29</f>
        <v>43821000</v>
      </c>
    </row>
    <row r="30" spans="2:6">
      <c r="B30" s="40" t="s">
        <v>213</v>
      </c>
      <c r="C30" s="39"/>
      <c r="D30" s="39"/>
      <c r="E30" s="46">
        <v>23697000</v>
      </c>
      <c r="F30" s="46">
        <v>23697000</v>
      </c>
    </row>
    <row r="31" spans="2:6">
      <c r="B31" s="62" t="s">
        <v>34</v>
      </c>
      <c r="C31" s="62"/>
      <c r="D31" s="62"/>
      <c r="E31" s="62"/>
      <c r="F31" s="62"/>
    </row>
    <row r="32" spans="2:6">
      <c r="B32" s="40" t="s">
        <v>214</v>
      </c>
      <c r="C32" s="39"/>
      <c r="D32" s="39"/>
      <c r="E32" s="46">
        <v>2469090857</v>
      </c>
      <c r="F32" s="46">
        <v>2469090857</v>
      </c>
    </row>
    <row r="33" spans="2:6">
      <c r="B33" s="62" t="s">
        <v>176</v>
      </c>
      <c r="C33" s="62"/>
      <c r="D33" s="62"/>
      <c r="E33" s="62"/>
      <c r="F33" s="62"/>
    </row>
    <row r="34" spans="2:6">
      <c r="B34" s="39"/>
      <c r="C34" s="39"/>
      <c r="D34" s="39"/>
      <c r="E34" s="46">
        <v>15585000</v>
      </c>
      <c r="F34" s="46">
        <f>E34</f>
        <v>15585000</v>
      </c>
    </row>
    <row r="35" spans="2:6">
      <c r="B35" s="39" t="s">
        <v>215</v>
      </c>
      <c r="C35" s="39"/>
      <c r="D35" s="39"/>
      <c r="E35" s="46">
        <v>41515000</v>
      </c>
      <c r="F35" s="46">
        <f>E35</f>
        <v>41515000</v>
      </c>
    </row>
    <row r="37" spans="2:6">
      <c r="E37" s="38" t="s">
        <v>99</v>
      </c>
      <c r="F37" s="55">
        <f>SUM(F6:F13,F16:F17,F19:F21,F23,F25:F30,F32,F34:F35)</f>
        <v>6673797475</v>
      </c>
    </row>
    <row r="38" spans="2:6">
      <c r="E38" s="38" t="s">
        <v>106</v>
      </c>
      <c r="F38" s="64">
        <f>10%*F37</f>
        <v>667379747.5</v>
      </c>
    </row>
    <row r="39" spans="2:6">
      <c r="E39" s="38" t="s">
        <v>221</v>
      </c>
      <c r="F39" s="64">
        <f>F37+F38</f>
        <v>7341177222.5</v>
      </c>
    </row>
  </sheetData>
  <mergeCells count="7">
    <mergeCell ref="B33:F33"/>
    <mergeCell ref="B18:F18"/>
    <mergeCell ref="B5:F5"/>
    <mergeCell ref="B15:F15"/>
    <mergeCell ref="B22:F22"/>
    <mergeCell ref="B24:F24"/>
    <mergeCell ref="B31:F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RAB</vt:lpstr>
      <vt:lpstr>Rekapitulasi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2013-05-15T06:22:10Z</dcterms:created>
  <dcterms:modified xsi:type="dcterms:W3CDTF">2013-05-27T23:03:24Z</dcterms:modified>
</cp:coreProperties>
</file>